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llettd\Desktop\"/>
    </mc:Choice>
  </mc:AlternateContent>
  <bookViews>
    <workbookView xWindow="0" yWindow="0" windowWidth="28800" windowHeight="11835"/>
  </bookViews>
  <sheets>
    <sheet name="Summary Tables" sheetId="1" r:id="rId1"/>
    <sheet name="Health, Well-Being &amp; Sport" sheetId="3" r:id="rId2"/>
    <sheet name="Local Government" sheetId="4" r:id="rId3"/>
    <sheet name="Comms &amp; Children" sheetId="7" r:id="rId4"/>
    <sheet name="Economy &amp; Infrastructure" sheetId="6" r:id="rId5"/>
    <sheet name="Education" sheetId="5" r:id="rId6"/>
    <sheet name="Environment &amp; Rural Affairs" sheetId="8" r:id="rId7"/>
    <sheet name="Central Services &amp; Admin" sheetId="9" r:id="rId8"/>
  </sheets>
  <definedNames>
    <definedName name="_xlnm.Print_Area" localSheetId="0">'Summary Tables'!$A$2:$H$79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9" l="1"/>
  <c r="H60" i="9"/>
  <c r="H52" i="9"/>
  <c r="H50" i="9"/>
  <c r="H46" i="9"/>
  <c r="H75" i="8"/>
  <c r="H73" i="8"/>
  <c r="H65" i="8"/>
  <c r="H63" i="8"/>
  <c r="H60" i="8"/>
  <c r="H57" i="8"/>
  <c r="H54" i="8"/>
  <c r="H48" i="8"/>
  <c r="G62" i="8"/>
  <c r="G59" i="8"/>
  <c r="G56" i="8"/>
  <c r="G53" i="8"/>
  <c r="G52" i="8"/>
  <c r="G51" i="8"/>
  <c r="G50" i="8"/>
  <c r="G45" i="8"/>
  <c r="G46" i="8"/>
  <c r="G47" i="8"/>
  <c r="G44" i="8"/>
  <c r="F62" i="8"/>
  <c r="F59" i="8"/>
  <c r="F56" i="8"/>
  <c r="F53" i="8"/>
  <c r="F52" i="8"/>
  <c r="F51" i="8"/>
  <c r="F50" i="8"/>
  <c r="F45" i="8"/>
  <c r="F46" i="8"/>
  <c r="F47" i="8"/>
  <c r="F44" i="8"/>
  <c r="H45" i="8"/>
  <c r="E45" i="8"/>
  <c r="H130" i="6"/>
  <c r="H128" i="6"/>
  <c r="H125" i="6"/>
  <c r="H122" i="6"/>
  <c r="H63" i="5"/>
  <c r="H61" i="5"/>
  <c r="H53" i="5"/>
  <c r="H51" i="5"/>
  <c r="H48" i="5"/>
  <c r="H40" i="5"/>
  <c r="H38" i="5"/>
  <c r="H114" i="6"/>
  <c r="H112" i="6"/>
  <c r="H109" i="6"/>
  <c r="H106" i="6"/>
  <c r="H101" i="6"/>
  <c r="H98" i="6"/>
  <c r="H95" i="6"/>
  <c r="H92" i="6"/>
  <c r="H89" i="6"/>
  <c r="H86" i="6"/>
  <c r="H83" i="6"/>
  <c r="H80" i="6"/>
  <c r="H75" i="6"/>
  <c r="H71" i="6"/>
  <c r="H72" i="7"/>
  <c r="H70" i="7"/>
  <c r="H62" i="7"/>
  <c r="H60" i="7"/>
  <c r="H54" i="7"/>
  <c r="H50" i="7"/>
  <c r="H46" i="7"/>
  <c r="H47" i="4"/>
  <c r="H45" i="4"/>
  <c r="H37" i="4"/>
  <c r="H69" i="3"/>
  <c r="H67" i="3"/>
  <c r="H59" i="3"/>
  <c r="H57" i="3"/>
  <c r="H54" i="3"/>
  <c r="H50" i="3"/>
  <c r="H47" i="3"/>
  <c r="H44" i="3"/>
  <c r="H56" i="3"/>
  <c r="H53" i="3"/>
  <c r="H52" i="3"/>
  <c r="H49" i="3"/>
  <c r="H46" i="3"/>
  <c r="H79" i="1" l="1"/>
  <c r="H68" i="1"/>
  <c r="H57" i="1"/>
  <c r="H44" i="1"/>
  <c r="H33" i="1"/>
  <c r="H22" i="1"/>
  <c r="H11" i="1"/>
  <c r="I35" i="8" l="1"/>
  <c r="I32" i="8"/>
  <c r="I29" i="8"/>
  <c r="I25" i="8"/>
  <c r="I21" i="8"/>
  <c r="I15" i="8"/>
  <c r="I11" i="8"/>
  <c r="I34" i="8"/>
  <c r="I31" i="8"/>
  <c r="I28" i="8"/>
  <c r="I27" i="8"/>
  <c r="I24" i="8"/>
  <c r="I23" i="8"/>
  <c r="I20" i="8"/>
  <c r="I19" i="8"/>
  <c r="I18" i="8"/>
  <c r="I17" i="8"/>
  <c r="I14" i="8"/>
  <c r="I13" i="8"/>
  <c r="I10" i="8"/>
  <c r="I9" i="8"/>
  <c r="I8" i="8"/>
  <c r="I7" i="8"/>
  <c r="I6" i="8"/>
  <c r="I5" i="8"/>
  <c r="I37" i="8"/>
  <c r="J37" i="8"/>
  <c r="J35" i="8"/>
  <c r="J32" i="8"/>
  <c r="J29" i="8"/>
  <c r="J25" i="8"/>
  <c r="J21" i="8"/>
  <c r="J15" i="8"/>
  <c r="J11" i="8"/>
  <c r="J34" i="8"/>
  <c r="J31" i="8"/>
  <c r="J28" i="8"/>
  <c r="J27" i="8"/>
  <c r="J24" i="8"/>
  <c r="J23" i="8"/>
  <c r="J20" i="8"/>
  <c r="J19" i="8"/>
  <c r="J18" i="8"/>
  <c r="J17" i="8"/>
  <c r="J14" i="8"/>
  <c r="J13" i="8"/>
  <c r="J10" i="8"/>
  <c r="J9" i="8"/>
  <c r="J8" i="8"/>
  <c r="J7" i="8"/>
  <c r="J6" i="8"/>
  <c r="J5" i="8"/>
  <c r="K38" i="7"/>
  <c r="K36" i="7"/>
  <c r="K33" i="7"/>
  <c r="K28" i="7"/>
  <c r="K23" i="7"/>
  <c r="K20" i="7"/>
  <c r="K15" i="7"/>
  <c r="K11" i="7"/>
  <c r="K8" i="7"/>
  <c r="F24" i="4"/>
  <c r="F36" i="3"/>
  <c r="D21" i="5" l="1"/>
  <c r="G21" i="5"/>
  <c r="E22" i="4"/>
  <c r="E19" i="4"/>
  <c r="E16" i="4"/>
  <c r="E13" i="4"/>
  <c r="F34" i="3"/>
  <c r="F31" i="3"/>
  <c r="F23" i="3"/>
  <c r="F13" i="3"/>
  <c r="F7" i="3"/>
  <c r="K24" i="4"/>
  <c r="J36" i="9"/>
  <c r="J33" i="9"/>
  <c r="J26" i="9"/>
  <c r="J12" i="9"/>
  <c r="J6" i="9"/>
  <c r="J35" i="9"/>
  <c r="J32" i="9"/>
  <c r="J31" i="9"/>
  <c r="J30" i="9"/>
  <c r="J29" i="9"/>
  <c r="J28" i="9"/>
  <c r="J25" i="9"/>
  <c r="J24" i="9"/>
  <c r="J23" i="9"/>
  <c r="J22" i="9"/>
  <c r="J21" i="9"/>
  <c r="J20" i="9"/>
  <c r="J19" i="9"/>
  <c r="J18" i="9"/>
  <c r="J17" i="9"/>
  <c r="J16" i="9"/>
  <c r="J15" i="9"/>
  <c r="J14" i="9"/>
  <c r="J11" i="9"/>
  <c r="J10" i="9"/>
  <c r="J9" i="9"/>
  <c r="J8" i="9"/>
  <c r="J5" i="9"/>
  <c r="J38" i="9"/>
  <c r="I38" i="9"/>
  <c r="I36" i="9"/>
  <c r="I33" i="9"/>
  <c r="I26" i="9"/>
  <c r="I12" i="9"/>
  <c r="I6" i="9"/>
  <c r="I35" i="9"/>
  <c r="I32" i="9"/>
  <c r="I31" i="9"/>
  <c r="I30" i="9"/>
  <c r="I29" i="9"/>
  <c r="I28" i="9"/>
  <c r="I25" i="9"/>
  <c r="I24" i="9"/>
  <c r="I23" i="9"/>
  <c r="I22" i="9"/>
  <c r="I21" i="9"/>
  <c r="I20" i="9"/>
  <c r="I19" i="9"/>
  <c r="I18" i="9"/>
  <c r="I17" i="9"/>
  <c r="I16" i="9"/>
  <c r="I15" i="9"/>
  <c r="I14" i="9"/>
  <c r="I11" i="9"/>
  <c r="I10" i="9"/>
  <c r="I9" i="9"/>
  <c r="I8" i="9"/>
  <c r="I5" i="9"/>
  <c r="K38" i="9"/>
  <c r="K36" i="9"/>
  <c r="K33" i="9"/>
  <c r="K26" i="9"/>
  <c r="K12" i="9"/>
  <c r="K6" i="9"/>
  <c r="K62" i="6"/>
  <c r="K60" i="6"/>
  <c r="K54" i="6"/>
  <c r="K51" i="6"/>
  <c r="K48" i="6"/>
  <c r="K43" i="6"/>
  <c r="K40" i="6"/>
  <c r="K37" i="6"/>
  <c r="K33" i="6"/>
  <c r="K30" i="6"/>
  <c r="K26" i="6"/>
  <c r="K21" i="6"/>
  <c r="K15" i="6"/>
  <c r="K12" i="6"/>
  <c r="K8" i="6"/>
  <c r="K28" i="5"/>
  <c r="K25" i="5"/>
  <c r="K21" i="5"/>
  <c r="J21" i="5" s="1"/>
  <c r="K15" i="5"/>
  <c r="J15" i="5" s="1"/>
  <c r="K20" i="5"/>
  <c r="J28" i="5"/>
  <c r="J25" i="5"/>
  <c r="J27" i="5"/>
  <c r="J24" i="5"/>
  <c r="J23" i="5"/>
  <c r="J20" i="5"/>
  <c r="J19" i="5"/>
  <c r="J18" i="5"/>
  <c r="J17" i="5"/>
  <c r="J6" i="5"/>
  <c r="J7" i="5"/>
  <c r="J8" i="5"/>
  <c r="J9" i="5"/>
  <c r="J10" i="5"/>
  <c r="J11" i="5"/>
  <c r="J12" i="5"/>
  <c r="J13" i="5"/>
  <c r="J14" i="5"/>
  <c r="J5" i="5"/>
  <c r="I28" i="5"/>
  <c r="I25" i="5"/>
  <c r="I15" i="5"/>
  <c r="I27" i="5"/>
  <c r="I24" i="5"/>
  <c r="I23" i="5"/>
  <c r="I20" i="5"/>
  <c r="I19" i="5"/>
  <c r="I18" i="5"/>
  <c r="I17" i="5"/>
  <c r="I6" i="5"/>
  <c r="I7" i="5"/>
  <c r="I8" i="5"/>
  <c r="I9" i="5"/>
  <c r="I10" i="5"/>
  <c r="I11" i="5"/>
  <c r="I12" i="5"/>
  <c r="I13" i="5"/>
  <c r="I14" i="5"/>
  <c r="I5" i="5"/>
  <c r="J60" i="6"/>
  <c r="J54" i="6"/>
  <c r="J51" i="6"/>
  <c r="J48" i="6"/>
  <c r="J43" i="6"/>
  <c r="J40" i="6"/>
  <c r="J37" i="6"/>
  <c r="J33" i="6"/>
  <c r="J30" i="6"/>
  <c r="J26" i="6"/>
  <c r="J21" i="6"/>
  <c r="J15" i="6"/>
  <c r="J12" i="6"/>
  <c r="J8" i="6"/>
  <c r="J59" i="6"/>
  <c r="J58" i="6"/>
  <c r="J57" i="6"/>
  <c r="J56" i="6"/>
  <c r="J53" i="6"/>
  <c r="J50" i="6"/>
  <c r="J47" i="6"/>
  <c r="J46" i="6"/>
  <c r="J45" i="6"/>
  <c r="J42" i="6"/>
  <c r="J39" i="6"/>
  <c r="J36" i="6"/>
  <c r="J35" i="6"/>
  <c r="J32" i="6"/>
  <c r="J29" i="6"/>
  <c r="J28" i="6"/>
  <c r="J25" i="6"/>
  <c r="J24" i="6"/>
  <c r="J23" i="6"/>
  <c r="J20" i="6"/>
  <c r="J19" i="6"/>
  <c r="J18" i="6"/>
  <c r="J17" i="6"/>
  <c r="J14" i="6"/>
  <c r="J11" i="6"/>
  <c r="J10" i="6"/>
  <c r="J7" i="6"/>
  <c r="J6" i="6"/>
  <c r="J5" i="6"/>
  <c r="I62" i="6"/>
  <c r="I60" i="6"/>
  <c r="I54" i="6"/>
  <c r="I51" i="6"/>
  <c r="I48" i="6"/>
  <c r="I43" i="6"/>
  <c r="I40" i="6"/>
  <c r="I37" i="6"/>
  <c r="I33" i="6"/>
  <c r="I30" i="6"/>
  <c r="I26" i="6"/>
  <c r="I21" i="6"/>
  <c r="I15" i="6"/>
  <c r="I12" i="6"/>
  <c r="I8" i="6"/>
  <c r="I59" i="6"/>
  <c r="I58" i="6"/>
  <c r="I57" i="6"/>
  <c r="I56" i="6"/>
  <c r="I53" i="6"/>
  <c r="I50" i="6"/>
  <c r="I47" i="6"/>
  <c r="I46" i="6"/>
  <c r="I45" i="6"/>
  <c r="I42" i="6"/>
  <c r="I39" i="6"/>
  <c r="I36" i="6"/>
  <c r="I35" i="6"/>
  <c r="I32" i="6"/>
  <c r="I29" i="6"/>
  <c r="I28" i="6"/>
  <c r="I25" i="6"/>
  <c r="I24" i="6"/>
  <c r="I23" i="6"/>
  <c r="I20" i="6"/>
  <c r="I19" i="6"/>
  <c r="I18" i="6"/>
  <c r="I17" i="6"/>
  <c r="I14" i="6"/>
  <c r="I11" i="6"/>
  <c r="I10" i="6"/>
  <c r="I7" i="6"/>
  <c r="I6" i="6"/>
  <c r="I5" i="6"/>
  <c r="J36" i="7"/>
  <c r="J33" i="7"/>
  <c r="J28" i="7"/>
  <c r="J23" i="7"/>
  <c r="J20" i="7"/>
  <c r="J15" i="7"/>
  <c r="J11" i="7"/>
  <c r="J8" i="7"/>
  <c r="J35" i="7"/>
  <c r="J32" i="7"/>
  <c r="J31" i="7"/>
  <c r="J30" i="7"/>
  <c r="J27" i="7"/>
  <c r="J26" i="7"/>
  <c r="J25" i="7"/>
  <c r="J22" i="7"/>
  <c r="J19" i="7"/>
  <c r="J18" i="7"/>
  <c r="J17" i="7"/>
  <c r="J14" i="7"/>
  <c r="J13" i="7"/>
  <c r="J10" i="7"/>
  <c r="J7" i="7"/>
  <c r="J6" i="7"/>
  <c r="J5" i="7"/>
  <c r="I38" i="7"/>
  <c r="I36" i="7"/>
  <c r="I33" i="7"/>
  <c r="I28" i="7"/>
  <c r="I23" i="7"/>
  <c r="I20" i="7"/>
  <c r="I15" i="7"/>
  <c r="I11" i="7"/>
  <c r="I8" i="7"/>
  <c r="I35" i="7"/>
  <c r="I32" i="7"/>
  <c r="I31" i="7"/>
  <c r="I30" i="7"/>
  <c r="I27" i="7"/>
  <c r="I26" i="7"/>
  <c r="I25" i="7"/>
  <c r="I22" i="7"/>
  <c r="I19" i="7"/>
  <c r="I18" i="7"/>
  <c r="I17" i="7"/>
  <c r="I14" i="7"/>
  <c r="I13" i="7"/>
  <c r="I10" i="7"/>
  <c r="I7" i="7"/>
  <c r="I6" i="7"/>
  <c r="I5" i="7"/>
  <c r="J22" i="4"/>
  <c r="J19" i="4"/>
  <c r="J16" i="4"/>
  <c r="J13" i="4"/>
  <c r="J7" i="4"/>
  <c r="J21" i="4"/>
  <c r="J18" i="4"/>
  <c r="J15" i="4"/>
  <c r="J12" i="4"/>
  <c r="J11" i="4"/>
  <c r="J10" i="4"/>
  <c r="J9" i="4"/>
  <c r="J6" i="4"/>
  <c r="J5" i="4"/>
  <c r="J24" i="4"/>
  <c r="I24" i="4"/>
  <c r="I22" i="4"/>
  <c r="I19" i="4"/>
  <c r="I16" i="4"/>
  <c r="I13" i="4"/>
  <c r="I7" i="4"/>
  <c r="I21" i="4"/>
  <c r="I18" i="4"/>
  <c r="I15" i="4"/>
  <c r="I12" i="4"/>
  <c r="I11" i="4"/>
  <c r="I10" i="4"/>
  <c r="I9" i="4"/>
  <c r="I6" i="4"/>
  <c r="I5" i="4"/>
  <c r="K20" i="3"/>
  <c r="J20" i="3" s="1"/>
  <c r="H20" i="3"/>
  <c r="I20" i="3" s="1"/>
  <c r="E36" i="9"/>
  <c r="E33" i="9"/>
  <c r="F33" i="9" s="1"/>
  <c r="E26" i="9"/>
  <c r="E12" i="9"/>
  <c r="E38" i="9" s="1"/>
  <c r="F38" i="9" s="1"/>
  <c r="E6" i="9"/>
  <c r="F36" i="9"/>
  <c r="F26" i="9"/>
  <c r="F6" i="9"/>
  <c r="F35" i="9"/>
  <c r="F32" i="9"/>
  <c r="F31" i="9"/>
  <c r="F30" i="9"/>
  <c r="F29" i="9"/>
  <c r="F28" i="9"/>
  <c r="F25" i="9"/>
  <c r="F24" i="9"/>
  <c r="F23" i="9"/>
  <c r="F22" i="9"/>
  <c r="F21" i="9"/>
  <c r="F20" i="9"/>
  <c r="F19" i="9"/>
  <c r="F18" i="9"/>
  <c r="F17" i="9"/>
  <c r="F16" i="9"/>
  <c r="F15" i="9"/>
  <c r="F14" i="9"/>
  <c r="F11" i="9"/>
  <c r="F10" i="9"/>
  <c r="F9" i="9"/>
  <c r="F8" i="9"/>
  <c r="F5" i="9"/>
  <c r="E35" i="8"/>
  <c r="E32" i="8"/>
  <c r="E29" i="8"/>
  <c r="E25" i="8"/>
  <c r="E21" i="8"/>
  <c r="E15" i="8"/>
  <c r="E11" i="8"/>
  <c r="F34" i="8"/>
  <c r="F31" i="8"/>
  <c r="F28" i="8"/>
  <c r="F27" i="8"/>
  <c r="F24" i="8"/>
  <c r="F23" i="8"/>
  <c r="F20" i="8"/>
  <c r="F19" i="8"/>
  <c r="F18" i="8"/>
  <c r="F17" i="8"/>
  <c r="F14" i="8"/>
  <c r="F13" i="8"/>
  <c r="F10" i="8"/>
  <c r="F9" i="8"/>
  <c r="F8" i="8"/>
  <c r="F7" i="8"/>
  <c r="F6" i="8"/>
  <c r="F5" i="8"/>
  <c r="E21" i="5"/>
  <c r="E28" i="5"/>
  <c r="F28" i="5" s="1"/>
  <c r="E25" i="5"/>
  <c r="F25" i="5" s="1"/>
  <c r="E15" i="5"/>
  <c r="F21" i="5"/>
  <c r="F15" i="5"/>
  <c r="F27" i="5"/>
  <c r="F24" i="5"/>
  <c r="F23" i="5"/>
  <c r="F20" i="5"/>
  <c r="F19" i="5"/>
  <c r="F18" i="5"/>
  <c r="F17" i="5"/>
  <c r="F6" i="5"/>
  <c r="F7" i="5"/>
  <c r="F8" i="5"/>
  <c r="F9" i="5"/>
  <c r="F10" i="5"/>
  <c r="F11" i="5"/>
  <c r="F12" i="5"/>
  <c r="F13" i="5"/>
  <c r="F14" i="5"/>
  <c r="F5" i="5"/>
  <c r="E62" i="6"/>
  <c r="E60" i="6"/>
  <c r="E54" i="6"/>
  <c r="F54" i="6" s="1"/>
  <c r="E51" i="6"/>
  <c r="E48" i="6"/>
  <c r="E43" i="6"/>
  <c r="E40" i="6"/>
  <c r="E37" i="6"/>
  <c r="E33" i="6"/>
  <c r="E30" i="6"/>
  <c r="E26" i="6"/>
  <c r="E21" i="6"/>
  <c r="E15" i="6"/>
  <c r="E12" i="6"/>
  <c r="E8" i="6"/>
  <c r="F62" i="6"/>
  <c r="F60" i="6"/>
  <c r="F51" i="6"/>
  <c r="F48" i="6"/>
  <c r="F43" i="6"/>
  <c r="F40" i="6"/>
  <c r="F37" i="6"/>
  <c r="F33" i="6"/>
  <c r="F30" i="6"/>
  <c r="F26" i="6"/>
  <c r="F21" i="6"/>
  <c r="F15" i="6"/>
  <c r="F12" i="6"/>
  <c r="F8" i="6"/>
  <c r="F59" i="6"/>
  <c r="F58" i="6"/>
  <c r="F57" i="6"/>
  <c r="F56" i="6"/>
  <c r="F53" i="6"/>
  <c r="F50" i="6"/>
  <c r="F47" i="6"/>
  <c r="F46" i="6"/>
  <c r="F45" i="6"/>
  <c r="F42" i="6"/>
  <c r="F39" i="6"/>
  <c r="F36" i="6"/>
  <c r="F35" i="6"/>
  <c r="F32" i="6"/>
  <c r="F29" i="6"/>
  <c r="F28" i="6"/>
  <c r="F25" i="6"/>
  <c r="F24" i="6"/>
  <c r="F23" i="6"/>
  <c r="F20" i="6"/>
  <c r="F19" i="6"/>
  <c r="F18" i="6"/>
  <c r="F17" i="6"/>
  <c r="F14" i="6"/>
  <c r="F11" i="6"/>
  <c r="F10" i="6"/>
  <c r="F6" i="6"/>
  <c r="F7" i="6"/>
  <c r="F5" i="6"/>
  <c r="J38" i="7"/>
  <c r="G38" i="7"/>
  <c r="C38" i="7"/>
  <c r="D38" i="7"/>
  <c r="K7" i="7"/>
  <c r="K6" i="7"/>
  <c r="K5" i="7"/>
  <c r="F38" i="7"/>
  <c r="E38" i="7"/>
  <c r="E36" i="7"/>
  <c r="E33" i="7"/>
  <c r="F33" i="7" s="1"/>
  <c r="E28" i="7"/>
  <c r="F36" i="7"/>
  <c r="F28" i="7"/>
  <c r="F8" i="7"/>
  <c r="F11" i="7"/>
  <c r="F15" i="7"/>
  <c r="F20" i="7"/>
  <c r="F23" i="7"/>
  <c r="E23" i="7"/>
  <c r="E20" i="7"/>
  <c r="E15" i="7"/>
  <c r="E11" i="7"/>
  <c r="E8" i="7"/>
  <c r="F35" i="7"/>
  <c r="F32" i="7"/>
  <c r="F31" i="7"/>
  <c r="F30" i="7"/>
  <c r="F27" i="7"/>
  <c r="F26" i="7"/>
  <c r="F25" i="7"/>
  <c r="F22" i="7"/>
  <c r="F19" i="7"/>
  <c r="F18" i="7"/>
  <c r="F17" i="7"/>
  <c r="F14" i="7"/>
  <c r="F13" i="7"/>
  <c r="F10" i="7"/>
  <c r="F7" i="7"/>
  <c r="F6" i="7"/>
  <c r="F5" i="7"/>
  <c r="E24" i="4"/>
  <c r="E7" i="4"/>
  <c r="F21" i="4"/>
  <c r="F18" i="4"/>
  <c r="F15" i="4"/>
  <c r="F12" i="4"/>
  <c r="F11" i="4"/>
  <c r="F10" i="4"/>
  <c r="F9" i="4"/>
  <c r="F6" i="4"/>
  <c r="F5" i="4"/>
  <c r="E34" i="3"/>
  <c r="F33" i="3"/>
  <c r="E31" i="3"/>
  <c r="F30" i="3"/>
  <c r="F29" i="3"/>
  <c r="F28" i="3"/>
  <c r="F27" i="3"/>
  <c r="F26" i="3"/>
  <c r="F25" i="3"/>
  <c r="F22" i="3"/>
  <c r="F21" i="3"/>
  <c r="F20" i="3"/>
  <c r="F19" i="3"/>
  <c r="F18" i="3"/>
  <c r="F17" i="3"/>
  <c r="F16" i="3"/>
  <c r="F15" i="3"/>
  <c r="E23" i="3"/>
  <c r="E13" i="3"/>
  <c r="E36" i="3" s="1"/>
  <c r="F12" i="3"/>
  <c r="F11" i="3"/>
  <c r="F10" i="3"/>
  <c r="F9" i="3"/>
  <c r="F6" i="3"/>
  <c r="F5" i="3"/>
  <c r="E7" i="3"/>
  <c r="G26" i="9"/>
  <c r="H25" i="9"/>
  <c r="K25" i="9"/>
  <c r="D26" i="9"/>
  <c r="C26" i="9"/>
  <c r="C21" i="5"/>
  <c r="H20" i="5"/>
  <c r="F12" i="9" l="1"/>
  <c r="E37" i="8"/>
  <c r="E30" i="5"/>
  <c r="H10" i="5" l="1"/>
  <c r="K10" i="5"/>
  <c r="D75" i="6"/>
  <c r="H7" i="7" l="1"/>
  <c r="H6" i="7"/>
  <c r="H5" i="7"/>
  <c r="G8" i="7"/>
  <c r="D8" i="7"/>
  <c r="C8" i="7"/>
  <c r="K26" i="3"/>
  <c r="J26" i="3" s="1"/>
  <c r="H26" i="3"/>
  <c r="I26" i="3" s="1"/>
  <c r="G34" i="3"/>
  <c r="D70" i="7"/>
  <c r="C70" i="7"/>
  <c r="C72" i="7" s="1"/>
  <c r="D57" i="3"/>
  <c r="D34" i="3"/>
  <c r="C34" i="3"/>
  <c r="C57" i="3"/>
  <c r="E53" i="8"/>
  <c r="E52" i="8"/>
  <c r="E51" i="8"/>
  <c r="E47" i="8"/>
  <c r="E46" i="8"/>
  <c r="E62" i="8"/>
  <c r="E59" i="8"/>
  <c r="E56" i="8"/>
  <c r="E50" i="8"/>
  <c r="E44" i="8"/>
  <c r="K34" i="3" l="1"/>
  <c r="J34" i="3" s="1"/>
  <c r="D72" i="7"/>
  <c r="H8" i="7"/>
  <c r="H127" i="6"/>
  <c r="H124" i="6"/>
  <c r="H121" i="6"/>
  <c r="H111" i="6"/>
  <c r="H108" i="6"/>
  <c r="H105" i="6"/>
  <c r="H104" i="6"/>
  <c r="H103" i="6"/>
  <c r="H100" i="6"/>
  <c r="H97" i="6"/>
  <c r="H94" i="6"/>
  <c r="H91" i="6"/>
  <c r="H88" i="6"/>
  <c r="H85" i="6"/>
  <c r="H82" i="6"/>
  <c r="H79" i="6"/>
  <c r="H78" i="6"/>
  <c r="H77" i="6"/>
  <c r="H74" i="6"/>
  <c r="H73" i="6"/>
  <c r="H70" i="6"/>
  <c r="H69" i="6"/>
  <c r="E53" i="7"/>
  <c r="F53" i="7" s="1"/>
  <c r="H53" i="7"/>
  <c r="G53" i="7" s="1"/>
  <c r="E72" i="7"/>
  <c r="E70" i="7"/>
  <c r="H44" i="4"/>
  <c r="H34" i="4"/>
  <c r="H31" i="4"/>
  <c r="K21" i="4"/>
  <c r="K18" i="4"/>
  <c r="K15" i="4"/>
  <c r="K12" i="4"/>
  <c r="K11" i="4"/>
  <c r="K10" i="4"/>
  <c r="K9" i="4"/>
  <c r="K6" i="4"/>
  <c r="K5" i="4"/>
  <c r="D35" i="4"/>
  <c r="H26" i="9"/>
  <c r="H15" i="9"/>
  <c r="H14" i="9"/>
  <c r="H59" i="9"/>
  <c r="G59" i="9" s="1"/>
  <c r="H49" i="9"/>
  <c r="H48" i="9"/>
  <c r="H45" i="9"/>
  <c r="K35" i="9"/>
  <c r="K32" i="9"/>
  <c r="K31" i="9"/>
  <c r="K30" i="9"/>
  <c r="K29" i="9"/>
  <c r="K28" i="9"/>
  <c r="K24" i="9"/>
  <c r="K23" i="9"/>
  <c r="K22" i="9"/>
  <c r="K21" i="9"/>
  <c r="K20" i="9"/>
  <c r="K19" i="9"/>
  <c r="K18" i="9"/>
  <c r="K17" i="9"/>
  <c r="K16" i="9"/>
  <c r="K15" i="9"/>
  <c r="K14" i="9"/>
  <c r="K11" i="9"/>
  <c r="K10" i="9"/>
  <c r="K9" i="9"/>
  <c r="K8" i="9"/>
  <c r="K5" i="9"/>
  <c r="E59" i="9"/>
  <c r="F59" i="9" s="1"/>
  <c r="C60" i="9"/>
  <c r="C62" i="9" s="1"/>
  <c r="D60" i="9"/>
  <c r="H34" i="8"/>
  <c r="H31" i="8"/>
  <c r="H28" i="8"/>
  <c r="H27" i="8"/>
  <c r="H24" i="8"/>
  <c r="H23" i="8"/>
  <c r="H20" i="8"/>
  <c r="H19" i="8"/>
  <c r="H18" i="8"/>
  <c r="H17" i="8"/>
  <c r="H14" i="8"/>
  <c r="H13" i="8"/>
  <c r="H6" i="8"/>
  <c r="H7" i="8"/>
  <c r="H8" i="8"/>
  <c r="H9" i="8"/>
  <c r="H10" i="8"/>
  <c r="H5" i="8"/>
  <c r="H72" i="8"/>
  <c r="H62" i="8"/>
  <c r="H59" i="8"/>
  <c r="H56" i="8"/>
  <c r="H53" i="8"/>
  <c r="H52" i="8"/>
  <c r="H51" i="8"/>
  <c r="H50" i="8"/>
  <c r="H47" i="8"/>
  <c r="H46" i="8"/>
  <c r="H44" i="8"/>
  <c r="K34" i="8"/>
  <c r="K31" i="8"/>
  <c r="K28" i="8"/>
  <c r="K27" i="8"/>
  <c r="K24" i="8"/>
  <c r="K23" i="8"/>
  <c r="K20" i="8"/>
  <c r="K19" i="8"/>
  <c r="K18" i="8"/>
  <c r="K17" i="8"/>
  <c r="K14" i="8"/>
  <c r="K13" i="8"/>
  <c r="K10" i="8"/>
  <c r="K9" i="8"/>
  <c r="K8" i="8"/>
  <c r="K7" i="8"/>
  <c r="K6" i="8"/>
  <c r="K5" i="8"/>
  <c r="H60" i="5"/>
  <c r="H50" i="5"/>
  <c r="H47" i="5"/>
  <c r="H37" i="5"/>
  <c r="K27" i="5"/>
  <c r="K24" i="5"/>
  <c r="K23" i="5"/>
  <c r="K19" i="5"/>
  <c r="K18" i="5"/>
  <c r="K17" i="5"/>
  <c r="K14" i="5"/>
  <c r="K13" i="5"/>
  <c r="K12" i="5"/>
  <c r="K11" i="5"/>
  <c r="K9" i="5"/>
  <c r="K8" i="5"/>
  <c r="K7" i="5"/>
  <c r="K6" i="5"/>
  <c r="K5" i="5"/>
  <c r="H59" i="6"/>
  <c r="H58" i="6"/>
  <c r="H57" i="6"/>
  <c r="H56" i="6"/>
  <c r="K59" i="6"/>
  <c r="K58" i="6"/>
  <c r="K57" i="6"/>
  <c r="K56" i="6"/>
  <c r="K53" i="6"/>
  <c r="K50" i="6"/>
  <c r="K47" i="6"/>
  <c r="K46" i="6"/>
  <c r="K45" i="6"/>
  <c r="K42" i="6"/>
  <c r="K39" i="6"/>
  <c r="K36" i="6"/>
  <c r="K35" i="6"/>
  <c r="K32" i="6"/>
  <c r="K29" i="6"/>
  <c r="K28" i="6"/>
  <c r="K25" i="6"/>
  <c r="K24" i="6"/>
  <c r="K23" i="6"/>
  <c r="K20" i="6"/>
  <c r="K19" i="6"/>
  <c r="K18" i="6"/>
  <c r="K17" i="6"/>
  <c r="K14" i="6"/>
  <c r="K11" i="6"/>
  <c r="K10" i="6"/>
  <c r="K6" i="6"/>
  <c r="K7" i="6"/>
  <c r="K5" i="6"/>
  <c r="D60" i="6"/>
  <c r="G60" i="6"/>
  <c r="C60" i="6"/>
  <c r="D30" i="6"/>
  <c r="C31" i="1"/>
  <c r="H69" i="7"/>
  <c r="E69" i="7"/>
  <c r="H49" i="7"/>
  <c r="H48" i="7"/>
  <c r="G48" i="7" s="1"/>
  <c r="G49" i="7"/>
  <c r="E49" i="7"/>
  <c r="F49" i="7" s="1"/>
  <c r="E48" i="7"/>
  <c r="D50" i="7"/>
  <c r="C50" i="7"/>
  <c r="C54" i="7"/>
  <c r="G36" i="7"/>
  <c r="D36" i="7"/>
  <c r="C36" i="7"/>
  <c r="K35" i="7"/>
  <c r="H35" i="7"/>
  <c r="H59" i="7"/>
  <c r="H58" i="7"/>
  <c r="H57" i="7"/>
  <c r="H56" i="7"/>
  <c r="H52" i="7"/>
  <c r="H45" i="7"/>
  <c r="K32" i="7"/>
  <c r="K31" i="7"/>
  <c r="K30" i="7"/>
  <c r="K27" i="7"/>
  <c r="K26" i="7"/>
  <c r="K25" i="7"/>
  <c r="K22" i="7"/>
  <c r="K19" i="7"/>
  <c r="K18" i="7"/>
  <c r="K17" i="7"/>
  <c r="K14" i="7"/>
  <c r="K13" i="7"/>
  <c r="K10" i="7"/>
  <c r="H33" i="3"/>
  <c r="I33" i="3" s="1"/>
  <c r="H19" i="7"/>
  <c r="H18" i="7"/>
  <c r="H17" i="7"/>
  <c r="G20" i="7"/>
  <c r="D20" i="7"/>
  <c r="C20" i="7"/>
  <c r="E56" i="3"/>
  <c r="F56" i="3" s="1"/>
  <c r="E57" i="3"/>
  <c r="F57" i="3" s="1"/>
  <c r="H66" i="3"/>
  <c r="G57" i="3"/>
  <c r="H43" i="3"/>
  <c r="K33" i="3"/>
  <c r="J33" i="3" s="1"/>
  <c r="K27" i="3"/>
  <c r="J27" i="3" s="1"/>
  <c r="K28" i="3"/>
  <c r="J28" i="3" s="1"/>
  <c r="K29" i="3"/>
  <c r="J29" i="3" s="1"/>
  <c r="K30" i="3"/>
  <c r="J30" i="3" s="1"/>
  <c r="K25" i="3"/>
  <c r="J25" i="3" s="1"/>
  <c r="K16" i="3"/>
  <c r="J16" i="3" s="1"/>
  <c r="K17" i="3"/>
  <c r="J17" i="3" s="1"/>
  <c r="K18" i="3"/>
  <c r="J18" i="3" s="1"/>
  <c r="K19" i="3"/>
  <c r="J19" i="3" s="1"/>
  <c r="K21" i="3"/>
  <c r="J21" i="3" s="1"/>
  <c r="K22" i="3"/>
  <c r="J22" i="3" s="1"/>
  <c r="K15" i="3"/>
  <c r="J15" i="3" s="1"/>
  <c r="K10" i="3"/>
  <c r="J10" i="3" s="1"/>
  <c r="K11" i="3"/>
  <c r="J11" i="3" s="1"/>
  <c r="K12" i="3"/>
  <c r="J12" i="3" s="1"/>
  <c r="K9" i="3"/>
  <c r="J9" i="3" s="1"/>
  <c r="K6" i="3"/>
  <c r="J6" i="3" s="1"/>
  <c r="K5" i="3"/>
  <c r="J5" i="3" s="1"/>
  <c r="D31" i="1" l="1"/>
  <c r="H60" i="6"/>
  <c r="F70" i="7"/>
  <c r="H20" i="7"/>
  <c r="E50" i="7"/>
  <c r="F50" i="7" s="1"/>
  <c r="D62" i="9"/>
  <c r="E60" i="9"/>
  <c r="F60" i="9" s="1"/>
  <c r="G69" i="7"/>
  <c r="G50" i="7"/>
  <c r="G56" i="3"/>
  <c r="F69" i="7"/>
  <c r="F48" i="7"/>
  <c r="H36" i="7"/>
  <c r="H34" i="3"/>
  <c r="I34" i="3" s="1"/>
  <c r="H31" i="1" l="1"/>
  <c r="E62" i="9"/>
  <c r="F62" i="9" s="1"/>
  <c r="G60" i="9"/>
  <c r="G62" i="9"/>
  <c r="G72" i="7"/>
  <c r="G70" i="7"/>
  <c r="F72" i="7"/>
  <c r="D54" i="7"/>
  <c r="E54" i="7" l="1"/>
  <c r="G31" i="1"/>
  <c r="E31" i="1"/>
  <c r="F31" i="1" s="1"/>
  <c r="H32" i="7"/>
  <c r="H31" i="7"/>
  <c r="H30" i="7"/>
  <c r="H27" i="7"/>
  <c r="H26" i="7"/>
  <c r="H25" i="7"/>
  <c r="H22" i="7"/>
  <c r="H14" i="7"/>
  <c r="H13" i="7"/>
  <c r="H10" i="7"/>
  <c r="E57" i="7" l="1"/>
  <c r="E58" i="7"/>
  <c r="E59" i="7"/>
  <c r="E56" i="7"/>
  <c r="E52" i="7"/>
  <c r="E45" i="7"/>
  <c r="D54" i="3"/>
  <c r="C54" i="3"/>
  <c r="H11" i="4"/>
  <c r="D50" i="3"/>
  <c r="D47" i="3"/>
  <c r="C50" i="3"/>
  <c r="C47" i="3"/>
  <c r="G79" i="6" l="1"/>
  <c r="E79" i="6"/>
  <c r="F79" i="6" s="1"/>
  <c r="C67" i="3"/>
  <c r="C69" i="3" s="1"/>
  <c r="D15" i="7"/>
  <c r="G15" i="7"/>
  <c r="C15" i="7"/>
  <c r="G49" i="9"/>
  <c r="G45" i="9"/>
  <c r="E49" i="9"/>
  <c r="F49" i="9" s="1"/>
  <c r="E48" i="9"/>
  <c r="F48" i="9" s="1"/>
  <c r="E45" i="9"/>
  <c r="F45" i="9" s="1"/>
  <c r="G48" i="9"/>
  <c r="C50" i="9"/>
  <c r="D50" i="9"/>
  <c r="C46" i="9"/>
  <c r="D46" i="9"/>
  <c r="C36" i="9"/>
  <c r="G36" i="9"/>
  <c r="D36" i="9"/>
  <c r="C33" i="9"/>
  <c r="D33" i="9"/>
  <c r="G33" i="9"/>
  <c r="H33" i="9" s="1"/>
  <c r="C12" i="9"/>
  <c r="D12" i="9"/>
  <c r="G12" i="9"/>
  <c r="H12" i="9" s="1"/>
  <c r="H35" i="9"/>
  <c r="H32" i="9"/>
  <c r="H31" i="9"/>
  <c r="H30" i="9"/>
  <c r="H29" i="9"/>
  <c r="H28" i="9"/>
  <c r="H24" i="9"/>
  <c r="H23" i="9"/>
  <c r="H22" i="9"/>
  <c r="H21" i="9"/>
  <c r="H20" i="9"/>
  <c r="H19" i="9"/>
  <c r="H18" i="9"/>
  <c r="H17" i="9"/>
  <c r="H16" i="9"/>
  <c r="H11" i="9"/>
  <c r="H10" i="9"/>
  <c r="H9" i="9"/>
  <c r="H8" i="9"/>
  <c r="H5" i="9"/>
  <c r="C6" i="9"/>
  <c r="D6" i="9"/>
  <c r="G6" i="9"/>
  <c r="G72" i="8"/>
  <c r="D73" i="8"/>
  <c r="D75" i="8" s="1"/>
  <c r="C73" i="8"/>
  <c r="C63" i="8"/>
  <c r="D63" i="8"/>
  <c r="C60" i="8"/>
  <c r="D60" i="8"/>
  <c r="C57" i="8"/>
  <c r="D57" i="8"/>
  <c r="C54" i="8"/>
  <c r="D54" i="8"/>
  <c r="C48" i="8"/>
  <c r="D48" i="8"/>
  <c r="C35" i="8"/>
  <c r="D35" i="8"/>
  <c r="G35" i="8"/>
  <c r="K35" i="8" s="1"/>
  <c r="C32" i="8"/>
  <c r="D32" i="8"/>
  <c r="G32" i="8"/>
  <c r="C29" i="8"/>
  <c r="D29" i="8"/>
  <c r="G29" i="8"/>
  <c r="C25" i="8"/>
  <c r="D25" i="8"/>
  <c r="G25" i="8"/>
  <c r="C21" i="8"/>
  <c r="D21" i="8"/>
  <c r="G21" i="8"/>
  <c r="C15" i="8"/>
  <c r="D15" i="8"/>
  <c r="G15" i="8"/>
  <c r="D11" i="8"/>
  <c r="G11" i="8"/>
  <c r="C11" i="8"/>
  <c r="C60" i="7"/>
  <c r="D60" i="7"/>
  <c r="D46" i="7"/>
  <c r="C46" i="7"/>
  <c r="G57" i="7"/>
  <c r="G58" i="7"/>
  <c r="G59" i="7"/>
  <c r="F57" i="7"/>
  <c r="F58" i="7"/>
  <c r="F59" i="7"/>
  <c r="F56" i="7"/>
  <c r="F52" i="7"/>
  <c r="F45" i="7"/>
  <c r="C33" i="7"/>
  <c r="D33" i="7"/>
  <c r="G33" i="7"/>
  <c r="H33" i="7" s="1"/>
  <c r="D28" i="7"/>
  <c r="G28" i="7"/>
  <c r="C28" i="7"/>
  <c r="G23" i="7"/>
  <c r="D23" i="7"/>
  <c r="C23" i="7"/>
  <c r="D11" i="7"/>
  <c r="G11" i="7"/>
  <c r="C11" i="7"/>
  <c r="D80" i="6"/>
  <c r="C80" i="6"/>
  <c r="D106" i="6"/>
  <c r="C106" i="6"/>
  <c r="C75" i="6"/>
  <c r="D71" i="6"/>
  <c r="C71" i="6"/>
  <c r="H20" i="6"/>
  <c r="G21" i="6"/>
  <c r="D21" i="6"/>
  <c r="C21" i="6"/>
  <c r="D128" i="6"/>
  <c r="C128" i="6"/>
  <c r="D125" i="6"/>
  <c r="C125" i="6"/>
  <c r="D122" i="6"/>
  <c r="C122" i="6"/>
  <c r="G127" i="6"/>
  <c r="E127" i="6"/>
  <c r="F127" i="6" s="1"/>
  <c r="G124" i="6"/>
  <c r="E124" i="6"/>
  <c r="F124" i="6" s="1"/>
  <c r="G121" i="6"/>
  <c r="E121" i="6"/>
  <c r="D112" i="6"/>
  <c r="C112" i="6"/>
  <c r="D109" i="6"/>
  <c r="C109" i="6"/>
  <c r="D101" i="6"/>
  <c r="C101" i="6"/>
  <c r="D98" i="6"/>
  <c r="C98" i="6"/>
  <c r="D95" i="6"/>
  <c r="C95" i="6"/>
  <c r="D92" i="6"/>
  <c r="C92" i="6"/>
  <c r="D89" i="6"/>
  <c r="C89" i="6"/>
  <c r="D86" i="6"/>
  <c r="C86" i="6"/>
  <c r="D83" i="6"/>
  <c r="C83" i="6"/>
  <c r="E78" i="6"/>
  <c r="G78" i="6"/>
  <c r="E74" i="6"/>
  <c r="F74" i="6" s="1"/>
  <c r="G74" i="6"/>
  <c r="G111" i="6"/>
  <c r="E111" i="6"/>
  <c r="E108" i="6"/>
  <c r="F108" i="6" s="1"/>
  <c r="G105" i="6"/>
  <c r="E105" i="6"/>
  <c r="F105" i="6" s="1"/>
  <c r="G104" i="6"/>
  <c r="E104" i="6"/>
  <c r="F104" i="6" s="1"/>
  <c r="E103" i="6"/>
  <c r="F103" i="6" s="1"/>
  <c r="E100" i="6"/>
  <c r="F100" i="6" s="1"/>
  <c r="G97" i="6"/>
  <c r="E97" i="6"/>
  <c r="G94" i="6"/>
  <c r="E94" i="6"/>
  <c r="F94" i="6" s="1"/>
  <c r="E91" i="6"/>
  <c r="F91" i="6" s="1"/>
  <c r="E88" i="6"/>
  <c r="F88" i="6" s="1"/>
  <c r="E85" i="6"/>
  <c r="F85" i="6" s="1"/>
  <c r="E82" i="6"/>
  <c r="F82" i="6" s="1"/>
  <c r="G77" i="6"/>
  <c r="E77" i="6"/>
  <c r="F77" i="6" s="1"/>
  <c r="G73" i="6"/>
  <c r="E73" i="6"/>
  <c r="F73" i="6" s="1"/>
  <c r="E70" i="6"/>
  <c r="F70" i="6" s="1"/>
  <c r="E69" i="6"/>
  <c r="F69" i="6" s="1"/>
  <c r="H29" i="6"/>
  <c r="H46" i="6"/>
  <c r="H47" i="6"/>
  <c r="H36" i="6"/>
  <c r="H24" i="6"/>
  <c r="H25" i="6"/>
  <c r="H18" i="6"/>
  <c r="H19" i="6"/>
  <c r="H11" i="6"/>
  <c r="H6" i="6"/>
  <c r="H7" i="6"/>
  <c r="H53" i="6"/>
  <c r="H50" i="6"/>
  <c r="H45" i="6"/>
  <c r="H42" i="6"/>
  <c r="H39" i="6"/>
  <c r="H35" i="6"/>
  <c r="H32" i="6"/>
  <c r="H28" i="6"/>
  <c r="H23" i="6"/>
  <c r="H17" i="6"/>
  <c r="H14" i="6"/>
  <c r="H10" i="6"/>
  <c r="H5" i="6"/>
  <c r="C51" i="6"/>
  <c r="D51" i="6"/>
  <c r="G51" i="6"/>
  <c r="H51" i="6" s="1"/>
  <c r="C54" i="6"/>
  <c r="D54" i="6"/>
  <c r="G54" i="6"/>
  <c r="C48" i="6"/>
  <c r="D48" i="6"/>
  <c r="G48" i="6"/>
  <c r="H48" i="6" s="1"/>
  <c r="C43" i="6"/>
  <c r="D43" i="6"/>
  <c r="G43" i="6"/>
  <c r="H43" i="6" s="1"/>
  <c r="C40" i="6"/>
  <c r="D40" i="6"/>
  <c r="G40" i="6"/>
  <c r="H40" i="6" s="1"/>
  <c r="C37" i="6"/>
  <c r="D37" i="6"/>
  <c r="G37" i="6"/>
  <c r="H37" i="6" s="1"/>
  <c r="C33" i="6"/>
  <c r="D33" i="6"/>
  <c r="G33" i="6"/>
  <c r="H33" i="6" s="1"/>
  <c r="C30" i="6"/>
  <c r="G30" i="6"/>
  <c r="C26" i="6"/>
  <c r="D26" i="6"/>
  <c r="G26" i="6"/>
  <c r="H26" i="6" s="1"/>
  <c r="C15" i="6"/>
  <c r="D15" i="6"/>
  <c r="G15" i="6"/>
  <c r="H15" i="6" s="1"/>
  <c r="D12" i="6"/>
  <c r="G12" i="6"/>
  <c r="C12" i="6"/>
  <c r="D8" i="6"/>
  <c r="G8" i="6"/>
  <c r="C8" i="6"/>
  <c r="F21" i="8" l="1"/>
  <c r="K21" i="8"/>
  <c r="K29" i="8"/>
  <c r="F29" i="8"/>
  <c r="F11" i="8"/>
  <c r="K11" i="8"/>
  <c r="K15" i="8"/>
  <c r="F15" i="8"/>
  <c r="K25" i="8"/>
  <c r="F25" i="8"/>
  <c r="K32" i="8"/>
  <c r="F32" i="8"/>
  <c r="F35" i="8"/>
  <c r="H36" i="9"/>
  <c r="H6" i="9"/>
  <c r="H11" i="7"/>
  <c r="H28" i="7"/>
  <c r="E60" i="7"/>
  <c r="H8" i="6"/>
  <c r="C114" i="6"/>
  <c r="C39" i="1" s="1"/>
  <c r="H12" i="6"/>
  <c r="H21" i="6"/>
  <c r="H23" i="7"/>
  <c r="H15" i="7"/>
  <c r="E50" i="9"/>
  <c r="F50" i="9" s="1"/>
  <c r="E46" i="9"/>
  <c r="E128" i="6"/>
  <c r="E125" i="6"/>
  <c r="F125" i="6" s="1"/>
  <c r="E122" i="6"/>
  <c r="E112" i="6"/>
  <c r="F112" i="6" s="1"/>
  <c r="E109" i="6"/>
  <c r="F109" i="6" s="1"/>
  <c r="E106" i="6"/>
  <c r="F106" i="6" s="1"/>
  <c r="E101" i="6"/>
  <c r="E98" i="6"/>
  <c r="E95" i="6"/>
  <c r="F95" i="6" s="1"/>
  <c r="E92" i="6"/>
  <c r="E89" i="6"/>
  <c r="F89" i="6" s="1"/>
  <c r="E86" i="6"/>
  <c r="F86" i="6" s="1"/>
  <c r="E83" i="6"/>
  <c r="F83" i="6" s="1"/>
  <c r="E80" i="6"/>
  <c r="F80" i="6" s="1"/>
  <c r="E75" i="6"/>
  <c r="E71" i="6"/>
  <c r="F71" i="6" s="1"/>
  <c r="D114" i="6"/>
  <c r="H54" i="6"/>
  <c r="H30" i="6"/>
  <c r="D62" i="7"/>
  <c r="E46" i="7"/>
  <c r="F46" i="7" s="1"/>
  <c r="H11" i="8"/>
  <c r="H15" i="8"/>
  <c r="H25" i="8"/>
  <c r="H32" i="8"/>
  <c r="E48" i="8"/>
  <c r="F48" i="8" s="1"/>
  <c r="E57" i="8"/>
  <c r="F57" i="8" s="1"/>
  <c r="E63" i="8"/>
  <c r="F63" i="8" s="1"/>
  <c r="C75" i="8"/>
  <c r="C66" i="1" s="1"/>
  <c r="H21" i="8"/>
  <c r="H29" i="8"/>
  <c r="H35" i="8"/>
  <c r="E54" i="8"/>
  <c r="F54" i="8" s="1"/>
  <c r="E60" i="8"/>
  <c r="F60" i="8" s="1"/>
  <c r="E73" i="8"/>
  <c r="C62" i="6"/>
  <c r="C38" i="1" s="1"/>
  <c r="D62" i="6"/>
  <c r="G62" i="6"/>
  <c r="H62" i="6" s="1"/>
  <c r="G106" i="6"/>
  <c r="C27" i="1"/>
  <c r="C62" i="7"/>
  <c r="G52" i="7"/>
  <c r="G60" i="7"/>
  <c r="F60" i="7"/>
  <c r="D77" i="1"/>
  <c r="G73" i="8"/>
  <c r="G75" i="8"/>
  <c r="D130" i="6"/>
  <c r="F111" i="6"/>
  <c r="F98" i="6"/>
  <c r="G45" i="7"/>
  <c r="G83" i="6"/>
  <c r="G88" i="6"/>
  <c r="G103" i="6"/>
  <c r="G54" i="8"/>
  <c r="G63" i="8"/>
  <c r="G60" i="8"/>
  <c r="G57" i="8"/>
  <c r="E72" i="8"/>
  <c r="D52" i="9"/>
  <c r="C52" i="9"/>
  <c r="C74" i="1" s="1"/>
  <c r="C77" i="1"/>
  <c r="F46" i="9"/>
  <c r="C38" i="9"/>
  <c r="C73" i="1" s="1"/>
  <c r="C65" i="8"/>
  <c r="C63" i="1" s="1"/>
  <c r="C37" i="8"/>
  <c r="C62" i="1" s="1"/>
  <c r="D37" i="8"/>
  <c r="G48" i="8"/>
  <c r="D65" i="8"/>
  <c r="G37" i="8"/>
  <c r="G56" i="7"/>
  <c r="G46" i="7"/>
  <c r="G54" i="7"/>
  <c r="F54" i="7"/>
  <c r="D27" i="1"/>
  <c r="G50" i="9"/>
  <c r="G46" i="9"/>
  <c r="G38" i="9"/>
  <c r="D38" i="9"/>
  <c r="G108" i="6"/>
  <c r="G92" i="6"/>
  <c r="G75" i="6"/>
  <c r="G109" i="6"/>
  <c r="G100" i="6"/>
  <c r="G98" i="6"/>
  <c r="F97" i="6"/>
  <c r="G95" i="6"/>
  <c r="G91" i="6"/>
  <c r="G85" i="6"/>
  <c r="G82" i="6"/>
  <c r="G80" i="6"/>
  <c r="F75" i="6"/>
  <c r="G69" i="6"/>
  <c r="F78" i="6"/>
  <c r="F122" i="6"/>
  <c r="G70" i="6"/>
  <c r="G86" i="6"/>
  <c r="G89" i="6"/>
  <c r="G125" i="6"/>
  <c r="G128" i="6"/>
  <c r="F92" i="6"/>
  <c r="G101" i="6"/>
  <c r="F101" i="6"/>
  <c r="G112" i="6"/>
  <c r="F121" i="6"/>
  <c r="F128" i="6"/>
  <c r="C130" i="6"/>
  <c r="C42" i="1" s="1"/>
  <c r="E60" i="5"/>
  <c r="E50" i="5"/>
  <c r="F50" i="5" s="1"/>
  <c r="F60" i="5"/>
  <c r="G60" i="5"/>
  <c r="D61" i="5"/>
  <c r="C61" i="5"/>
  <c r="E37" i="5"/>
  <c r="E47" i="5"/>
  <c r="F47" i="5" s="1"/>
  <c r="D51" i="5"/>
  <c r="C51" i="5"/>
  <c r="G47" i="5"/>
  <c r="D48" i="5"/>
  <c r="C48" i="5"/>
  <c r="G37" i="5"/>
  <c r="D38" i="5"/>
  <c r="C38" i="5"/>
  <c r="H24" i="5"/>
  <c r="H18" i="5"/>
  <c r="H19" i="5"/>
  <c r="H6" i="5"/>
  <c r="H7" i="5"/>
  <c r="H8" i="5"/>
  <c r="H9" i="5"/>
  <c r="H11" i="5"/>
  <c r="H12" i="5"/>
  <c r="H13" i="5"/>
  <c r="H14" i="5"/>
  <c r="H27" i="5"/>
  <c r="H23" i="5"/>
  <c r="H17" i="5"/>
  <c r="H5" i="5"/>
  <c r="G28" i="5"/>
  <c r="D28" i="5"/>
  <c r="C28" i="5"/>
  <c r="G25" i="5"/>
  <c r="D25" i="5"/>
  <c r="C25" i="5"/>
  <c r="G15" i="5"/>
  <c r="D15" i="5"/>
  <c r="C15" i="5"/>
  <c r="D13" i="4"/>
  <c r="E44" i="4"/>
  <c r="F44" i="4" s="1"/>
  <c r="D45" i="4"/>
  <c r="C45" i="4"/>
  <c r="C47" i="4" s="1"/>
  <c r="C20" i="1" s="1"/>
  <c r="G34" i="4"/>
  <c r="G31" i="4"/>
  <c r="H10" i="4"/>
  <c r="H12" i="4"/>
  <c r="E34" i="4"/>
  <c r="F34" i="4" s="1"/>
  <c r="E31" i="4"/>
  <c r="F31" i="4" s="1"/>
  <c r="C35" i="4"/>
  <c r="D32" i="4"/>
  <c r="C32" i="4"/>
  <c r="H21" i="4"/>
  <c r="H18" i="4"/>
  <c r="H15" i="4"/>
  <c r="H9" i="4"/>
  <c r="H6" i="4"/>
  <c r="H5" i="4"/>
  <c r="G22" i="4"/>
  <c r="D22" i="4"/>
  <c r="C22" i="4"/>
  <c r="G19" i="4"/>
  <c r="D19" i="4"/>
  <c r="C19" i="4"/>
  <c r="G16" i="4"/>
  <c r="D16" i="4"/>
  <c r="C16" i="4"/>
  <c r="G13" i="4"/>
  <c r="C13" i="4"/>
  <c r="G7" i="4"/>
  <c r="D7" i="4"/>
  <c r="C7" i="4"/>
  <c r="E66" i="3"/>
  <c r="F66" i="3" s="1"/>
  <c r="D67" i="3"/>
  <c r="C9" i="1"/>
  <c r="G53" i="3"/>
  <c r="G52" i="3"/>
  <c r="G50" i="3"/>
  <c r="G47" i="3"/>
  <c r="E54" i="3"/>
  <c r="F54" i="3" s="1"/>
  <c r="E50" i="3"/>
  <c r="F50" i="3" s="1"/>
  <c r="E47" i="3"/>
  <c r="F47" i="3" s="1"/>
  <c r="E53" i="3"/>
  <c r="F53" i="3" s="1"/>
  <c r="E52" i="3"/>
  <c r="F52" i="3" s="1"/>
  <c r="E49" i="3"/>
  <c r="F49" i="3" s="1"/>
  <c r="E46" i="3"/>
  <c r="F46" i="3" s="1"/>
  <c r="E43" i="3"/>
  <c r="F43" i="3" s="1"/>
  <c r="D44" i="3"/>
  <c r="C44" i="3"/>
  <c r="C59" i="3" s="1"/>
  <c r="H27" i="3"/>
  <c r="I27" i="3" s="1"/>
  <c r="H28" i="3"/>
  <c r="I28" i="3" s="1"/>
  <c r="H29" i="3"/>
  <c r="I29" i="3" s="1"/>
  <c r="H30" i="3"/>
  <c r="I30" i="3" s="1"/>
  <c r="H25" i="3"/>
  <c r="I25" i="3" s="1"/>
  <c r="H16" i="3"/>
  <c r="I16" i="3" s="1"/>
  <c r="H17" i="3"/>
  <c r="I17" i="3" s="1"/>
  <c r="H18" i="3"/>
  <c r="I18" i="3" s="1"/>
  <c r="H19" i="3"/>
  <c r="I19" i="3" s="1"/>
  <c r="H21" i="3"/>
  <c r="I21" i="3" s="1"/>
  <c r="H22" i="3"/>
  <c r="I22" i="3" s="1"/>
  <c r="H15" i="3"/>
  <c r="I15" i="3" s="1"/>
  <c r="H10" i="3"/>
  <c r="I10" i="3" s="1"/>
  <c r="H11" i="3"/>
  <c r="I11" i="3" s="1"/>
  <c r="H12" i="3"/>
  <c r="I12" i="3" s="1"/>
  <c r="H9" i="3"/>
  <c r="I9" i="3" s="1"/>
  <c r="H6" i="3"/>
  <c r="I6" i="3" s="1"/>
  <c r="H5" i="3"/>
  <c r="I5" i="3" s="1"/>
  <c r="C31" i="3"/>
  <c r="G31" i="3"/>
  <c r="K31" i="3" s="1"/>
  <c r="J31" i="3" s="1"/>
  <c r="G23" i="3"/>
  <c r="C23" i="3"/>
  <c r="G13" i="3"/>
  <c r="C13" i="3"/>
  <c r="G7" i="3"/>
  <c r="C7" i="3"/>
  <c r="D31" i="3"/>
  <c r="D23" i="3"/>
  <c r="D13" i="3"/>
  <c r="D7" i="3"/>
  <c r="K7" i="3" l="1"/>
  <c r="J7" i="3" s="1"/>
  <c r="K13" i="3"/>
  <c r="J13" i="3" s="1"/>
  <c r="K23" i="3"/>
  <c r="J23" i="3" s="1"/>
  <c r="K37" i="8"/>
  <c r="F37" i="8"/>
  <c r="C30" i="5"/>
  <c r="C36" i="3"/>
  <c r="D28" i="1"/>
  <c r="D29" i="1" s="1"/>
  <c r="E114" i="6"/>
  <c r="H38" i="7"/>
  <c r="E62" i="7"/>
  <c r="K16" i="4"/>
  <c r="K22" i="4"/>
  <c r="C24" i="4"/>
  <c r="K7" i="4"/>
  <c r="K13" i="4"/>
  <c r="K19" i="4"/>
  <c r="C37" i="4"/>
  <c r="H35" i="4"/>
  <c r="D74" i="1"/>
  <c r="H74" i="1" s="1"/>
  <c r="G74" i="1" s="1"/>
  <c r="E52" i="9"/>
  <c r="F52" i="9" s="1"/>
  <c r="D73" i="1"/>
  <c r="E73" i="1" s="1"/>
  <c r="F73" i="1" s="1"/>
  <c r="H38" i="9"/>
  <c r="G30" i="5"/>
  <c r="D30" i="5"/>
  <c r="H25" i="5"/>
  <c r="C53" i="5"/>
  <c r="C53" i="1" s="1"/>
  <c r="E48" i="5"/>
  <c r="G51" i="5"/>
  <c r="E51" i="5"/>
  <c r="D63" i="5"/>
  <c r="D54" i="1" s="1"/>
  <c r="E61" i="5"/>
  <c r="F61" i="5"/>
  <c r="H21" i="5"/>
  <c r="I21" i="5" s="1"/>
  <c r="H28" i="5"/>
  <c r="C50" i="1"/>
  <c r="C40" i="5"/>
  <c r="D40" i="5"/>
  <c r="D50" i="1" s="1"/>
  <c r="H50" i="1" s="1"/>
  <c r="E38" i="5"/>
  <c r="C54" i="1"/>
  <c r="C63" i="5"/>
  <c r="H15" i="5"/>
  <c r="D42" i="1"/>
  <c r="E130" i="6"/>
  <c r="D39" i="1"/>
  <c r="H39" i="1" s="1"/>
  <c r="G39" i="1" s="1"/>
  <c r="D38" i="1"/>
  <c r="H38" i="1" s="1"/>
  <c r="E45" i="4"/>
  <c r="F45" i="4" s="1"/>
  <c r="D47" i="4"/>
  <c r="D20" i="1" s="1"/>
  <c r="D37" i="4"/>
  <c r="H32" i="4"/>
  <c r="G32" i="4" s="1"/>
  <c r="D24" i="4"/>
  <c r="D69" i="3"/>
  <c r="E67" i="3"/>
  <c r="F67" i="3" s="1"/>
  <c r="D36" i="3"/>
  <c r="G36" i="3"/>
  <c r="H37" i="8"/>
  <c r="E65" i="8"/>
  <c r="F65" i="8" s="1"/>
  <c r="E75" i="8"/>
  <c r="F75" i="8" s="1"/>
  <c r="G71" i="6"/>
  <c r="G114" i="6"/>
  <c r="G24" i="4"/>
  <c r="H77" i="1"/>
  <c r="G77" i="1" s="1"/>
  <c r="H73" i="1"/>
  <c r="G73" i="1" s="1"/>
  <c r="G40" i="5"/>
  <c r="F37" i="5"/>
  <c r="J62" i="6"/>
  <c r="D59" i="3"/>
  <c r="H27" i="1"/>
  <c r="C17" i="1"/>
  <c r="H23" i="3"/>
  <c r="I23" i="3" s="1"/>
  <c r="G61" i="5"/>
  <c r="E27" i="1"/>
  <c r="F27" i="1" s="1"/>
  <c r="F62" i="7"/>
  <c r="C28" i="1"/>
  <c r="H16" i="4"/>
  <c r="F13" i="4"/>
  <c r="F7" i="4"/>
  <c r="F16" i="4"/>
  <c r="G46" i="3"/>
  <c r="G66" i="3"/>
  <c r="G67" i="3"/>
  <c r="C6" i="1"/>
  <c r="G49" i="3"/>
  <c r="G54" i="3"/>
  <c r="G43" i="3"/>
  <c r="C5" i="1"/>
  <c r="D63" i="1"/>
  <c r="E63" i="1" s="1"/>
  <c r="F63" i="1" s="1"/>
  <c r="D66" i="1"/>
  <c r="D62" i="1"/>
  <c r="E62" i="1" s="1"/>
  <c r="F62" i="1" s="1"/>
  <c r="F51" i="5"/>
  <c r="G50" i="5"/>
  <c r="E35" i="4"/>
  <c r="E32" i="4"/>
  <c r="F32" i="4" s="1"/>
  <c r="F22" i="4"/>
  <c r="C16" i="1"/>
  <c r="F19" i="4"/>
  <c r="H13" i="3"/>
  <c r="I13" i="3" s="1"/>
  <c r="F72" i="8"/>
  <c r="F73" i="8" s="1"/>
  <c r="G47" i="4"/>
  <c r="G52" i="9"/>
  <c r="G65" i="8"/>
  <c r="G62" i="7"/>
  <c r="G130" i="6"/>
  <c r="F114" i="6"/>
  <c r="G122" i="6"/>
  <c r="F130" i="6"/>
  <c r="C49" i="1"/>
  <c r="D53" i="5"/>
  <c r="G53" i="5"/>
  <c r="G63" i="5"/>
  <c r="F38" i="5"/>
  <c r="G45" i="4"/>
  <c r="G44" i="4"/>
  <c r="H22" i="4"/>
  <c r="H19" i="4"/>
  <c r="H7" i="4"/>
  <c r="H13" i="4"/>
  <c r="H31" i="3"/>
  <c r="I31" i="3" s="1"/>
  <c r="E44" i="3"/>
  <c r="H7" i="3"/>
  <c r="I7" i="3" s="1"/>
  <c r="E77" i="1"/>
  <c r="F77" i="1" s="1"/>
  <c r="C51" i="1" l="1"/>
  <c r="C55" i="1"/>
  <c r="C57" i="1" s="1"/>
  <c r="K30" i="5"/>
  <c r="J30" i="5" s="1"/>
  <c r="F30" i="5"/>
  <c r="H36" i="3"/>
  <c r="I36" i="3" s="1"/>
  <c r="K36" i="3"/>
  <c r="H54" i="1"/>
  <c r="H28" i="1"/>
  <c r="G28" i="1" s="1"/>
  <c r="H20" i="1"/>
  <c r="G20" i="1" s="1"/>
  <c r="E20" i="1"/>
  <c r="F20" i="1" s="1"/>
  <c r="E74" i="1"/>
  <c r="F74" i="1" s="1"/>
  <c r="E59" i="3"/>
  <c r="F59" i="3" s="1"/>
  <c r="E37" i="4"/>
  <c r="E47" i="4"/>
  <c r="F47" i="4" s="1"/>
  <c r="E39" i="1"/>
  <c r="F39" i="1" s="1"/>
  <c r="H42" i="1"/>
  <c r="G42" i="1" s="1"/>
  <c r="E42" i="1"/>
  <c r="F42" i="1" s="1"/>
  <c r="D17" i="1"/>
  <c r="H17" i="1" s="1"/>
  <c r="G17" i="1" s="1"/>
  <c r="E66" i="1"/>
  <c r="F66" i="1" s="1"/>
  <c r="G48" i="5"/>
  <c r="G38" i="5"/>
  <c r="D53" i="1"/>
  <c r="H53" i="1" s="1"/>
  <c r="G53" i="1" s="1"/>
  <c r="E53" i="5"/>
  <c r="E40" i="5"/>
  <c r="F40" i="5" s="1"/>
  <c r="E63" i="5"/>
  <c r="F63" i="5" s="1"/>
  <c r="D49" i="1"/>
  <c r="D51" i="1" s="1"/>
  <c r="H30" i="5"/>
  <c r="I30" i="5" s="1"/>
  <c r="E38" i="1"/>
  <c r="F38" i="1" s="1"/>
  <c r="E69" i="3"/>
  <c r="F69" i="3" s="1"/>
  <c r="D9" i="1"/>
  <c r="D6" i="1"/>
  <c r="H6" i="1" s="1"/>
  <c r="G6" i="1" s="1"/>
  <c r="D5" i="1"/>
  <c r="E5" i="1" s="1"/>
  <c r="F5" i="1" s="1"/>
  <c r="J36" i="3"/>
  <c r="E6" i="1"/>
  <c r="F6" i="1" s="1"/>
  <c r="H24" i="4"/>
  <c r="D16" i="1"/>
  <c r="E16" i="1" s="1"/>
  <c r="F16" i="1" s="1"/>
  <c r="G35" i="4"/>
  <c r="G37" i="4"/>
  <c r="F35" i="4"/>
  <c r="E17" i="1"/>
  <c r="F17" i="1" s="1"/>
  <c r="H66" i="1"/>
  <c r="G66" i="1" s="1"/>
  <c r="H63" i="1"/>
  <c r="G63" i="1" s="1"/>
  <c r="H62" i="1"/>
  <c r="G62" i="1" s="1"/>
  <c r="H49" i="1"/>
  <c r="E28" i="1"/>
  <c r="F28" i="1" s="1"/>
  <c r="C29" i="1"/>
  <c r="C33" i="1" s="1"/>
  <c r="G69" i="3"/>
  <c r="D55" i="1"/>
  <c r="E50" i="1"/>
  <c r="F50" i="1" s="1"/>
  <c r="G50" i="1"/>
  <c r="G54" i="1"/>
  <c r="E54" i="1"/>
  <c r="F54" i="1" s="1"/>
  <c r="D33" i="1"/>
  <c r="G27" i="1"/>
  <c r="F37" i="4"/>
  <c r="F48" i="5"/>
  <c r="F53" i="5"/>
  <c r="G44" i="3"/>
  <c r="G59" i="3"/>
  <c r="F44" i="3"/>
  <c r="G38" i="1"/>
  <c r="H55" i="1" l="1"/>
  <c r="H51" i="1"/>
  <c r="E53" i="1"/>
  <c r="F53" i="1" s="1"/>
  <c r="E49" i="1"/>
  <c r="F49" i="1" s="1"/>
  <c r="H29" i="1"/>
  <c r="G33" i="1" s="1"/>
  <c r="H9" i="1"/>
  <c r="G9" i="1" s="1"/>
  <c r="E9" i="1"/>
  <c r="H5" i="1"/>
  <c r="G5" i="1" s="1"/>
  <c r="D7" i="1"/>
  <c r="H16" i="1"/>
  <c r="G16" i="1" s="1"/>
  <c r="E29" i="1"/>
  <c r="E33" i="1" s="1"/>
  <c r="F33" i="1" s="1"/>
  <c r="G49" i="1"/>
  <c r="D57" i="1"/>
  <c r="E51" i="1"/>
  <c r="E55" i="1"/>
  <c r="F55" i="1" s="1"/>
  <c r="G55" i="1"/>
  <c r="F29" i="1"/>
  <c r="G29" i="1" l="1"/>
  <c r="F51" i="1"/>
  <c r="E57" i="1"/>
  <c r="F57" i="1" s="1"/>
  <c r="G51" i="1"/>
  <c r="G57" i="1"/>
  <c r="F9" i="1"/>
  <c r="C75" i="1"/>
  <c r="D75" i="1"/>
  <c r="C64" i="1"/>
  <c r="D64" i="1"/>
  <c r="D40" i="1"/>
  <c r="C40" i="1"/>
  <c r="C44" i="1" s="1"/>
  <c r="D18" i="1"/>
  <c r="C18" i="1"/>
  <c r="D11" i="1"/>
  <c r="C7" i="1"/>
  <c r="H40" i="1" l="1"/>
  <c r="H18" i="1"/>
  <c r="H75" i="1"/>
  <c r="H64" i="1"/>
  <c r="G44" i="1"/>
  <c r="E7" i="1"/>
  <c r="E11" i="1" s="1"/>
  <c r="H7" i="1"/>
  <c r="E75" i="1"/>
  <c r="E79" i="1" s="1"/>
  <c r="E64" i="1"/>
  <c r="E68" i="1" s="1"/>
  <c r="E40" i="1"/>
  <c r="E44" i="1" s="1"/>
  <c r="F44" i="1" s="1"/>
  <c r="D22" i="1"/>
  <c r="E18" i="1"/>
  <c r="E22" i="1" s="1"/>
  <c r="C11" i="1"/>
  <c r="G11" i="1" s="1"/>
  <c r="C22" i="1"/>
  <c r="D44" i="1"/>
  <c r="C68" i="1"/>
  <c r="D79" i="1"/>
  <c r="C79" i="1"/>
  <c r="D68" i="1"/>
  <c r="G64" i="1" l="1"/>
  <c r="G40" i="1"/>
  <c r="G75" i="1"/>
  <c r="F7" i="1"/>
  <c r="G18" i="1"/>
  <c r="G79" i="1"/>
  <c r="G68" i="1"/>
  <c r="G7" i="1"/>
  <c r="F64" i="1"/>
  <c r="F18" i="1"/>
  <c r="F75" i="1"/>
  <c r="F79" i="1"/>
  <c r="F68" i="1"/>
  <c r="F40" i="1"/>
  <c r="F22" i="1"/>
  <c r="G22" i="1"/>
  <c r="F11" i="1"/>
</calcChain>
</file>

<file path=xl/sharedStrings.xml><?xml version="1.0" encoding="utf-8"?>
<sst xmlns="http://schemas.openxmlformats.org/spreadsheetml/2006/main" count="786" uniqueCount="338">
  <si>
    <t>Year on Year Changes</t>
  </si>
  <si>
    <t>Real Term Changes</t>
  </si>
  <si>
    <t>Year-on-year change %</t>
  </si>
  <si>
    <t>DEL</t>
  </si>
  <si>
    <t>Resource DEL</t>
  </si>
  <si>
    <t>Capital DEL</t>
  </si>
  <si>
    <t>Total DEL</t>
  </si>
  <si>
    <t>AME</t>
  </si>
  <si>
    <t>Total Annually Managed Expenditure</t>
  </si>
  <si>
    <t>Local Government - Summary</t>
  </si>
  <si>
    <t>Total - Local Government</t>
  </si>
  <si>
    <t>Education and Skills - Summary</t>
  </si>
  <si>
    <t>Resource AME</t>
  </si>
  <si>
    <t>Capital AME</t>
  </si>
  <si>
    <t>Total - Economy, Science and Transport</t>
  </si>
  <si>
    <t>Communities and Tackling Poverty - Summary</t>
  </si>
  <si>
    <t>Total - Natural Resources</t>
  </si>
  <si>
    <t>Central Services and Administration - Summary</t>
  </si>
  <si>
    <t>Total - Central Services and Administration</t>
  </si>
  <si>
    <t>SPA</t>
  </si>
  <si>
    <t>Actions</t>
  </si>
  <si>
    <t>NHS Delivery</t>
  </si>
  <si>
    <t>Delivery of Core NHS Services</t>
  </si>
  <si>
    <t>Delivery of Targeted NHS Services</t>
  </si>
  <si>
    <t>Total NHS Delivery</t>
  </si>
  <si>
    <t>Health Central Budgets</t>
  </si>
  <si>
    <t>Support Education &amp; Training of the NHS Workforce</t>
  </si>
  <si>
    <t>Support Mental Health Policies &amp; Legislation</t>
  </si>
  <si>
    <t>Hospice Support</t>
  </si>
  <si>
    <t>Deliver the Substance Misuse Strategy Implementation Plan</t>
  </si>
  <si>
    <t>Total Health Central Budgets</t>
  </si>
  <si>
    <t>Public Health &amp; Prevention</t>
  </si>
  <si>
    <t>Sponsorship of Public Health Bodies</t>
  </si>
  <si>
    <t>Food Standards Agency</t>
  </si>
  <si>
    <t>Deliver Targeted Health Protection &amp; Immunisation Activity</t>
  </si>
  <si>
    <t>Promote Healthy Improvement &amp; Healthy Working</t>
  </si>
  <si>
    <t>Tackle Health Inequalities &amp; Develop Partnership Working</t>
  </si>
  <si>
    <t>Effective Health Emergency Preparedness Arrangements</t>
  </si>
  <si>
    <t>Develop &amp; Implement Research and Development for Patient &amp; Public Benefit</t>
  </si>
  <si>
    <t>Total Public Health &amp; Prevention</t>
  </si>
  <si>
    <t>Social Services</t>
  </si>
  <si>
    <t>Children's Social Services</t>
  </si>
  <si>
    <t>Care Council for Wales</t>
  </si>
  <si>
    <t>Older People Commissioner</t>
  </si>
  <si>
    <t>Total Social Services</t>
  </si>
  <si>
    <t>CAFCASS Cymru</t>
  </si>
  <si>
    <t>CAFCASS Cymru Programmes</t>
  </si>
  <si>
    <t xml:space="preserve">Total CAFCASS Cymru </t>
  </si>
  <si>
    <t>General Capital Funding</t>
  </si>
  <si>
    <t xml:space="preserve">Total Social Services </t>
  </si>
  <si>
    <t xml:space="preserve">NHS Impairments </t>
  </si>
  <si>
    <t>NHS Impairments and Provisions</t>
  </si>
  <si>
    <t>Total NHS Impairments</t>
  </si>
  <si>
    <t>Local Government Funding</t>
  </si>
  <si>
    <t>Funding Support for Local Government</t>
  </si>
  <si>
    <t>Valuation Services</t>
  </si>
  <si>
    <t>Total Local Government Funding</t>
  </si>
  <si>
    <t>Safer Communities</t>
  </si>
  <si>
    <t>Domestic Abuse</t>
  </si>
  <si>
    <t>Total Safer Communities</t>
  </si>
  <si>
    <t>Improving Services, Collaboration and Democracy</t>
  </si>
  <si>
    <t>Building Local Democracy</t>
  </si>
  <si>
    <t>Local Government Improvement</t>
  </si>
  <si>
    <t>Supporting Collaboration and Reform</t>
  </si>
  <si>
    <t>Total Improving Services, Collaboration and Democracy</t>
  </si>
  <si>
    <t>Care and Social Services Inspectorate</t>
  </si>
  <si>
    <t>Total Care and Social Services Inspectorate</t>
  </si>
  <si>
    <t>Healthcare Inspectorate Wales</t>
  </si>
  <si>
    <t>Total Healthcare Inspectorate Wales</t>
  </si>
  <si>
    <t>Estyn</t>
  </si>
  <si>
    <t>Total Estyn</t>
  </si>
  <si>
    <t>Total Resource - Local Government</t>
  </si>
  <si>
    <t>Local Government General Capital Funding</t>
  </si>
  <si>
    <t>Total Capital - Local Government</t>
  </si>
  <si>
    <t>Total AME - Local Government</t>
  </si>
  <si>
    <t>Education and Training Standards</t>
  </si>
  <si>
    <t>Literacy and Numeracy</t>
  </si>
  <si>
    <t xml:space="preserve">Curriculum </t>
  </si>
  <si>
    <t>Teaching and Leadership</t>
  </si>
  <si>
    <t xml:space="preserve">Qualifications </t>
  </si>
  <si>
    <t>Post-16 Education</t>
  </si>
  <si>
    <t>Higher Education</t>
  </si>
  <si>
    <t>Education Standards</t>
  </si>
  <si>
    <t>Pupil Deprivation Grant</t>
  </si>
  <si>
    <t>ICT &amp; Information Management Systems</t>
  </si>
  <si>
    <t>Total Education and Training Standards</t>
  </si>
  <si>
    <t>Skilled Workforce</t>
  </si>
  <si>
    <t>Youth Engagement &amp; Employment</t>
  </si>
  <si>
    <t>Total Skilled Workforce</t>
  </si>
  <si>
    <t xml:space="preserve">Improving Wellbeing, Reducing Inequality &amp; Increasing Participation </t>
  </si>
  <si>
    <t>Wellbeing of children and young people</t>
  </si>
  <si>
    <t>Post-16 learner support</t>
  </si>
  <si>
    <t>Pupil Engagement</t>
  </si>
  <si>
    <t xml:space="preserve">Total Improving Wellbeing, Reducing Inequality &amp; Increasing Participation </t>
  </si>
  <si>
    <t>Welsh Language</t>
  </si>
  <si>
    <t>Welsh in Education</t>
  </si>
  <si>
    <t>Total Welsh Language</t>
  </si>
  <si>
    <t>Delivery Support</t>
  </si>
  <si>
    <t>Total Delivery Support</t>
  </si>
  <si>
    <t>Total Resource - Education and Skills</t>
  </si>
  <si>
    <t>Estate &amp; IT Provision</t>
  </si>
  <si>
    <t>Total Capital - Education and Skills</t>
  </si>
  <si>
    <t>Post-16 learner support - Resource</t>
  </si>
  <si>
    <t>Educational and careers choice - Resource</t>
  </si>
  <si>
    <t>Post-16 learner support - Capital</t>
  </si>
  <si>
    <t>Sectors and Business</t>
  </si>
  <si>
    <t>Legacy SIF</t>
  </si>
  <si>
    <t>Sectors</t>
  </si>
  <si>
    <t>Entrepreneurship &amp; Business Information</t>
  </si>
  <si>
    <t>Total Sectors and Business</t>
  </si>
  <si>
    <t>Science and Innovation</t>
  </si>
  <si>
    <t>Innovation</t>
  </si>
  <si>
    <t>Science</t>
  </si>
  <si>
    <t>Total Science and Innovation</t>
  </si>
  <si>
    <t>Major Events</t>
  </si>
  <si>
    <t>Total Major Events</t>
  </si>
  <si>
    <t>Infrastructure</t>
  </si>
  <si>
    <t>Deliver ICT Infrastructure</t>
  </si>
  <si>
    <t>Deliver ICT Infrastructure - Non Cash</t>
  </si>
  <si>
    <t xml:space="preserve">Deliver Property Related Infrastructure </t>
  </si>
  <si>
    <t>Total Infrastructure</t>
  </si>
  <si>
    <t>Strategy &amp; Corporate Programmes</t>
  </si>
  <si>
    <t xml:space="preserve">Corporate Programmes </t>
  </si>
  <si>
    <t>Finance Wales</t>
  </si>
  <si>
    <t>Strategy Programmes</t>
  </si>
  <si>
    <t xml:space="preserve">Total Strategy &amp; Corporate Programmes </t>
  </si>
  <si>
    <t>Motorway &amp; Trunk Road Network Operations</t>
  </si>
  <si>
    <t>Motorway &amp; Trunk Road Operations</t>
  </si>
  <si>
    <t>Improve and Maintain Trunk Road Network (Domestic Routes) - Non Cash</t>
  </si>
  <si>
    <t>Total Motorway &amp; Trunk Road Network Operations</t>
  </si>
  <si>
    <t>Rail &amp; Air Services</t>
  </si>
  <si>
    <t>Total Rail &amp; Air Services</t>
  </si>
  <si>
    <t>Sustainable Travel</t>
  </si>
  <si>
    <t>Youth Concessionary Fares</t>
  </si>
  <si>
    <t>Total Sustainable Travel</t>
  </si>
  <si>
    <t xml:space="preserve">Improve Road Safety </t>
  </si>
  <si>
    <t>Total Improve Road Safety</t>
  </si>
  <si>
    <t>Support and sustain a strong arts sector via the Arts Council and others</t>
  </si>
  <si>
    <t>Total Support and sustain a strong arts sector via the Arts Council and others</t>
  </si>
  <si>
    <t>Museums, Archives and Libraries</t>
  </si>
  <si>
    <t>Foster Usage and Lifelong Learning through Museum Services</t>
  </si>
  <si>
    <t>Foster Usage and Lifelong Learning through Library Services</t>
  </si>
  <si>
    <t>Strategic Leadership for museum, archive &amp; library services</t>
  </si>
  <si>
    <t>Total Museums, Archives and Libraries</t>
  </si>
  <si>
    <t>Media and Publishing</t>
  </si>
  <si>
    <t>Total Media and Publishing</t>
  </si>
  <si>
    <t>Conserve, protect, sustain and promote access to the historic and natural environment</t>
  </si>
  <si>
    <t>Total Conserve, protect, sustain and promote access to the historic and natural environment</t>
  </si>
  <si>
    <t>Deliver Property Related Infrastructure</t>
  </si>
  <si>
    <t>Corporate Programmes</t>
  </si>
  <si>
    <t>Total Strategy &amp; Corporate Programmes</t>
  </si>
  <si>
    <t>Road &amp; Rail Investment</t>
  </si>
  <si>
    <t>Road &amp; Rail Schemes</t>
  </si>
  <si>
    <t>Total Road &amp; Rail Investment</t>
  </si>
  <si>
    <t>Improve &amp; Maintain Local Roads Infrastructure</t>
  </si>
  <si>
    <t>General Capital Funding - Roads</t>
  </si>
  <si>
    <t>Total Improve &amp; Maintain Local Roads Infrastructure</t>
  </si>
  <si>
    <t xml:space="preserve">Total Improve Road Safety </t>
  </si>
  <si>
    <t>Deliver Property Related Infrastructure - Non Cash</t>
  </si>
  <si>
    <t>Motorway &amp; Trunk Road Operations - Non Cash</t>
  </si>
  <si>
    <t>Museums and Libraries Pensions</t>
  </si>
  <si>
    <t>Total AME - Economy, Science and Transport</t>
  </si>
  <si>
    <t>Children, Young People and Families</t>
  </si>
  <si>
    <t>Total Children, Young People and Families</t>
  </si>
  <si>
    <t>Supporting Communities and People</t>
  </si>
  <si>
    <t>Third Sector</t>
  </si>
  <si>
    <t>Tackling Poverty</t>
  </si>
  <si>
    <t>Total Supporting Communities and People</t>
  </si>
  <si>
    <t xml:space="preserve"> Equality and Inclusion</t>
  </si>
  <si>
    <t>Equality and Inclusion</t>
  </si>
  <si>
    <t>Total Equality and Inclusion</t>
  </si>
  <si>
    <t>Housing Policy</t>
  </si>
  <si>
    <t>Supporting People</t>
  </si>
  <si>
    <t>Independent Living</t>
  </si>
  <si>
    <t>Total Housing Policy</t>
  </si>
  <si>
    <t>Homes and Places</t>
  </si>
  <si>
    <t>Increase the Supply and Choice of Affordable Housing</t>
  </si>
  <si>
    <t>Increase the Supply and Choice of Market Housing</t>
  </si>
  <si>
    <t>Regeneration</t>
  </si>
  <si>
    <t xml:space="preserve">Total Homes and Places </t>
  </si>
  <si>
    <t>Communities and Tackling Poverty</t>
  </si>
  <si>
    <t>Total Communities and Tackling Poverty</t>
  </si>
  <si>
    <t xml:space="preserve">Achieve Quality Housing </t>
  </si>
  <si>
    <t xml:space="preserve">Regeneration </t>
  </si>
  <si>
    <t>Agriculture &amp; Food</t>
  </si>
  <si>
    <t>Develop and deliver overarching policy and programmes on Agriculture, Food and Marine</t>
  </si>
  <si>
    <t>CAP administration and making Payments in accordance with EU and WAG rules</t>
  </si>
  <si>
    <t>Evidence based development for Rural Affairs</t>
  </si>
  <si>
    <t>Developing and managing Welsh Marine, fisheries and aquaculture including the enforcement of Welsh Fisheries</t>
  </si>
  <si>
    <t>Developing and Marketing Welsh Food and Drink</t>
  </si>
  <si>
    <t>Total Agriculture &amp; Food</t>
  </si>
  <si>
    <t>Protecting and Improving Animal Health and Welfare</t>
  </si>
  <si>
    <t>Support and Delivery of the Animal Health and Welfare programme/strategy</t>
  </si>
  <si>
    <t>Management and delivery of TB Eradication and other Endemic Diseases</t>
  </si>
  <si>
    <t>Total Protecting and Improving Animal Health and Welfare</t>
  </si>
  <si>
    <t xml:space="preserve">Climate Change and Sustainability </t>
  </si>
  <si>
    <t>Develop and implement flood and coastal risk, water and sewage policy and legislation</t>
  </si>
  <si>
    <t xml:space="preserve">Manage and Implement the Waste Strategy and waste procurement </t>
  </si>
  <si>
    <t xml:space="preserve">Total Climate Change and Sustainability </t>
  </si>
  <si>
    <t>Environment</t>
  </si>
  <si>
    <t>Deliver nature conservation and forestry policies</t>
  </si>
  <si>
    <t>Sponsor and manage delivery bodies</t>
  </si>
  <si>
    <t>Total Environment</t>
  </si>
  <si>
    <t>Evidence Base</t>
  </si>
  <si>
    <t>Developing an appropriate evidence base to support the work of the Department</t>
  </si>
  <si>
    <t>Protecting plant health and developing GM policies</t>
  </si>
  <si>
    <t>Total Evidence Base</t>
  </si>
  <si>
    <t>Planning</t>
  </si>
  <si>
    <t>Planning and Regulation</t>
  </si>
  <si>
    <t xml:space="preserve">Total Planning </t>
  </si>
  <si>
    <t>Landscape and Outdoor Recreation</t>
  </si>
  <si>
    <t>Promote and support protected landscapes, wider access to green space</t>
  </si>
  <si>
    <t>Total Landscape and Outdoor Recreation</t>
  </si>
  <si>
    <t xml:space="preserve">Total </t>
  </si>
  <si>
    <t>Delegated Running Costs</t>
  </si>
  <si>
    <t>Staff Costs</t>
  </si>
  <si>
    <t>Total Delegated Running Costs</t>
  </si>
  <si>
    <t>Central Running Costs</t>
  </si>
  <si>
    <t>General Administration</t>
  </si>
  <si>
    <t>Capital Charges</t>
  </si>
  <si>
    <t>IT Costs (Resource)</t>
  </si>
  <si>
    <t>Total Central Running Costs</t>
  </si>
  <si>
    <t>Information &amp; Support Services</t>
  </si>
  <si>
    <t>Tribunals</t>
  </si>
  <si>
    <t>Improving Economic &amp; Labour Market Statistics</t>
  </si>
  <si>
    <t>Events &amp; Corporate Communications</t>
  </si>
  <si>
    <t>Geographical Information</t>
  </si>
  <si>
    <t>Central Research</t>
  </si>
  <si>
    <t>Economic Research</t>
  </si>
  <si>
    <t>Public Policy Institute</t>
  </si>
  <si>
    <t>Academi Wales</t>
  </si>
  <si>
    <t>Value Wales</t>
  </si>
  <si>
    <t>Total Information &amp; Support Services</t>
  </si>
  <si>
    <t>Central Programmes</t>
  </si>
  <si>
    <t>International Development</t>
  </si>
  <si>
    <t>International Relations</t>
  </si>
  <si>
    <t>Invest to Save Fund</t>
  </si>
  <si>
    <t>Invest-to-Save Fund Repayment of Investments</t>
  </si>
  <si>
    <t>Match Funding</t>
  </si>
  <si>
    <t>Total Central Programmes</t>
  </si>
  <si>
    <t>WEFO</t>
  </si>
  <si>
    <t>Manage Delivery of Structural Fund Programmes in Wales</t>
  </si>
  <si>
    <t>Total WEFO</t>
  </si>
  <si>
    <t>Total Resource - Central Services and Administration</t>
  </si>
  <si>
    <t>Capital</t>
  </si>
  <si>
    <t>Total Capital - Central Services and Administration</t>
  </si>
  <si>
    <t>Provisions for Early Retirement</t>
  </si>
  <si>
    <t>Total AME - Central Services &amp; Administration</t>
  </si>
  <si>
    <t>Deliver Property Related Infrastructure (Income)</t>
  </si>
  <si>
    <t>e-Procurement Service</t>
  </si>
  <si>
    <t xml:space="preserve">CAPITAL BUDGET - Departmental Expenditure Limit                                                                                                                                                                 </t>
  </si>
  <si>
    <t xml:space="preserve">RESOURCE BUDGET - Departmental Expenditure Limit                                                                                                                                                             </t>
  </si>
  <si>
    <t xml:space="preserve">RESOURCE BUDGET - Annually Managed Expenditure   </t>
  </si>
  <si>
    <t xml:space="preserve">RESOURCE BUDGET - Departmental Expenditure Limit                                                                                                                                        </t>
  </si>
  <si>
    <t xml:space="preserve">RESOURCE BUDGET - Annually Managed Expenditure                                                                                                          </t>
  </si>
  <si>
    <t xml:space="preserve">RESOURCE BUDGET - Departmental Expenditure Limit                                                                                                              </t>
  </si>
  <si>
    <t xml:space="preserve">CAPITAL BUDGET - Departmental Expenditure Limit                                                                                                                  </t>
  </si>
  <si>
    <t xml:space="preserve">RESOURCE BUDGET - Annually Managed Expenditure                                                                                                      </t>
  </si>
  <si>
    <t xml:space="preserve">RESOURCE BUDGET - Departmental Expenditure Limit                                                                                                             </t>
  </si>
  <si>
    <t xml:space="preserve">CAPITAL BUDGET - Departmental Expenditure Limit                                                                                                                          </t>
  </si>
  <si>
    <t xml:space="preserve">RESOURCE BUDGET - Annually Managed Expenditure                                                                                                            </t>
  </si>
  <si>
    <t xml:space="preserve">RESOURCE BUDGET - Departmental Expenditure Limit                                                                                                     </t>
  </si>
  <si>
    <t xml:space="preserve">CAPITAL BUDGET - Departmental Expenditure Limit                                                                                                                                 </t>
  </si>
  <si>
    <t xml:space="preserve">RESOURCE BUDGET - Departmental Expenditure Limit                                                                                                                         </t>
  </si>
  <si>
    <t xml:space="preserve">CAPITAL BUDGET - Departmental Expenditure Limit                                                                                                                        </t>
  </si>
  <si>
    <t xml:space="preserve">RESOURCE BUDGET - Annually Managed Expenditure                                                                                                                          </t>
  </si>
  <si>
    <t xml:space="preserve">RESOURCE BUDGET - Departmental Expenditure Limit                                                                                                                 </t>
  </si>
  <si>
    <t xml:space="preserve">CAPITAL BUDGET - Departmental Expenditure Limit                                                                                                                           </t>
  </si>
  <si>
    <t xml:space="preserve">RESOURCE BUDGET - Annually Managed Expenditure                                                                                                                              </t>
  </si>
  <si>
    <t xml:space="preserve">CAPITAL BUDGET - Annually Managed Expenditure                                                                                                                         </t>
  </si>
  <si>
    <t>House Revenue Funding</t>
  </si>
  <si>
    <t>Homelessness Prevention</t>
  </si>
  <si>
    <t>Intermediate Care Investment Fund</t>
  </si>
  <si>
    <t>Fire and Rescue Services</t>
  </si>
  <si>
    <t>Business Improvement</t>
  </si>
  <si>
    <t>Delivery of Effective Sports &amp; Physical Activity Programmes</t>
  </si>
  <si>
    <t>Total Delivery of Effective Sports &amp; Physical Activity Programmes</t>
  </si>
  <si>
    <t>2016-17
Supplementary Budget
June 2016
£000s</t>
  </si>
  <si>
    <t>2017-18
Changes based on
 Revised Baseline
£000s</t>
  </si>
  <si>
    <t>2017-18
New Plans
Draft Budget
£000s</t>
  </si>
  <si>
    <t>Change Supplementary 2016-17 to Draft Budget 2017-18 £000s</t>
  </si>
  <si>
    <t>Change 2016-17 to 2017-18 real terms %</t>
  </si>
  <si>
    <t>Change 2016-17 to 2017-18 real terms (2016-17 prices) 
£000s</t>
  </si>
  <si>
    <t>Communities and Children - Summary</t>
  </si>
  <si>
    <t>Economy and Infrastructure - Summary</t>
  </si>
  <si>
    <t>Education - Summary</t>
  </si>
  <si>
    <t>Environment and Rural Affairs - Summary</t>
  </si>
  <si>
    <t>Total - Education</t>
  </si>
  <si>
    <t>Total - Economy and Infrastructure</t>
  </si>
  <si>
    <t>Total - Communities and Children</t>
  </si>
  <si>
    <t>Total - Environment and Rural Affairs</t>
  </si>
  <si>
    <t>2017/18 GDP Deflator = 1.8%</t>
  </si>
  <si>
    <t>Total Capital - Health, Well-being and Sport</t>
  </si>
  <si>
    <t>Total Resource - Health, Well-being and Sport</t>
  </si>
  <si>
    <t>Total AME - Health, Well-being and Sport</t>
  </si>
  <si>
    <t>Total -  Health, Well-being and Sport</t>
  </si>
  <si>
    <t>Health, Well-being and Sport - Summary</t>
  </si>
  <si>
    <t>Total Resource - Communities and Children</t>
  </si>
  <si>
    <t>Total Capital - Communities and Children</t>
  </si>
  <si>
    <t>Promoting Positive Engagement for Young People</t>
  </si>
  <si>
    <t xml:space="preserve">RESOURCE BUDGET - Anually Managed Expenditure                                                                                                                                 </t>
  </si>
  <si>
    <t>Skills</t>
  </si>
  <si>
    <t>Work Based Learning</t>
  </si>
  <si>
    <t>Delivery Support - Skills</t>
  </si>
  <si>
    <t>Skills Policy</t>
  </si>
  <si>
    <t>Employment and Skills</t>
  </si>
  <si>
    <t>Total Skills</t>
  </si>
  <si>
    <t>Total Resource - Economy and Infrastructure</t>
  </si>
  <si>
    <t>Total Capital - Economy and Infrastructure</t>
  </si>
  <si>
    <t>Total AME - Economy and Infrastructure</t>
  </si>
  <si>
    <t>Delivering the programmes within the Rural Development Plan 2014-20</t>
  </si>
  <si>
    <t>Develop and deliver overarching policy and programmes on sustainable development and natural resource management</t>
  </si>
  <si>
    <t>Develop and implement climate change, energy efficiency, Green Growth and environmental protection</t>
  </si>
  <si>
    <t>Election Costs</t>
  </si>
  <si>
    <t>Future Generations Commissioner for Wales</t>
  </si>
  <si>
    <t>Total Capital (AME) - Education</t>
  </si>
  <si>
    <t>Total Resource (AME) - Education</t>
  </si>
  <si>
    <t>Total Capital (DEL) - Education</t>
  </si>
  <si>
    <t>Total Resource (DEL) - Education</t>
  </si>
  <si>
    <t>Total Resource - Environment and Rural Affairs</t>
  </si>
  <si>
    <t>Total Capital - Environment and Rural Affairs</t>
  </si>
  <si>
    <t>Total AME - Environment and Rural Affairs</t>
  </si>
  <si>
    <t>Public Health Programmes</t>
  </si>
  <si>
    <r>
      <t xml:space="preserve">Partnership &amp; Integration </t>
    </r>
    <r>
      <rPr>
        <sz val="12"/>
        <color rgb="FFFF0000"/>
        <rFont val="Lucida Sans Unicode"/>
        <family val="2"/>
      </rPr>
      <t>(Adult &amp; Older People)</t>
    </r>
  </si>
  <si>
    <t>Social Care and Support</t>
  </si>
  <si>
    <r>
      <t xml:space="preserve">Sustainable Social Services </t>
    </r>
    <r>
      <rPr>
        <sz val="12"/>
        <color rgb="FFFF0000"/>
        <rFont val="Lucida Sans Unicode"/>
        <family val="2"/>
      </rPr>
      <t>(Social Services Strategy)</t>
    </r>
  </si>
  <si>
    <r>
      <t xml:space="preserve">Social Care Wales </t>
    </r>
    <r>
      <rPr>
        <sz val="12"/>
        <color rgb="FFFF0000"/>
        <rFont val="Lucida Sans Unicode"/>
        <family val="2"/>
      </rPr>
      <t>(Care Council for Wales)</t>
    </r>
  </si>
  <si>
    <r>
      <t xml:space="preserve">Sports and Physical Activity </t>
    </r>
    <r>
      <rPr>
        <sz val="12"/>
        <color rgb="FFFF0000"/>
        <rFont val="Lucida Sans Unicode"/>
        <family val="2"/>
      </rPr>
      <t>(Delivery of Effective Sports &amp; Physical Activity Programmes)</t>
    </r>
  </si>
  <si>
    <t>Enabling Children and Communities</t>
  </si>
  <si>
    <t>Supporting Children</t>
  </si>
  <si>
    <t>Prevention and Early Intervention</t>
  </si>
  <si>
    <t>Financial Inclusion and Third Sector</t>
  </si>
  <si>
    <t>Educational and Careers Choice</t>
  </si>
  <si>
    <t>CAP administration and making payments according to EU and WG rules</t>
  </si>
  <si>
    <t>Welsh Revenue Authority</t>
  </si>
  <si>
    <t xml:space="preserve"> CAPITAL BUDGET - Departmental Expenditure Limit                                                                                                            </t>
  </si>
  <si>
    <t>2017-18 Transfers within MEG</t>
  </si>
  <si>
    <t>2017-18
Revised Baseline
£000s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</si>
</sst>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[Red]\-#,##0\ "/>
    <numFmt numFmtId="165" formatCode="0.0%;[Red]\-0.0%"/>
    <numFmt numFmtId="166" formatCode="0.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Lucida Sans Unicode"/>
      <family val="2"/>
    </font>
    <font>
      <b/>
      <sz val="14"/>
      <name val="Lucida Sans Unicode"/>
      <family val="2"/>
    </font>
    <font>
      <sz val="12"/>
      <name val="Lucida Sans Unicode"/>
      <family val="2"/>
    </font>
    <font>
      <b/>
      <sz val="12"/>
      <name val="Lucida Sans Unicode"/>
      <family val="2"/>
    </font>
    <font>
      <b/>
      <sz val="16"/>
      <name val="Lucida Sans Unicode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2"/>
      <color theme="10"/>
      <name val="Lucida Sans"/>
      <family val="2"/>
    </font>
    <font>
      <sz val="12"/>
      <color theme="1"/>
      <name val="Lucida Sans"/>
      <family val="2"/>
    </font>
    <font>
      <sz val="14"/>
      <name val="Lucida Sans Unicode"/>
      <family val="2"/>
    </font>
    <font>
      <b/>
      <sz val="11"/>
      <color rgb="FF006100"/>
      <name val="Lucida Sans Unicode"/>
      <family val="2"/>
    </font>
    <font>
      <sz val="12"/>
      <color rgb="FFFF0000"/>
      <name val="Lucida Sans Unicode"/>
      <family val="2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3">
    <xf numFmtId="0" fontId="0" fillId="0" borderId="0"/>
    <xf numFmtId="0" fontId="7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20" applyNumberFormat="0" applyAlignment="0" applyProtection="0"/>
    <xf numFmtId="0" fontId="13" fillId="22" borderId="21" applyNumberForma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0" applyNumberFormat="0" applyAlignment="0" applyProtection="0"/>
    <xf numFmtId="0" fontId="21" fillId="0" borderId="25" applyNumberFormat="0" applyFill="0" applyAlignment="0" applyProtection="0"/>
    <xf numFmtId="0" fontId="22" fillId="2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8" fillId="0" borderId="0"/>
    <xf numFmtId="0" fontId="7" fillId="24" borderId="26" applyNumberFormat="0" applyFont="0" applyAlignment="0" applyProtection="0"/>
    <xf numFmtId="0" fontId="23" fillId="21" borderId="27" applyNumberFormat="0" applyAlignment="0" applyProtection="0"/>
    <xf numFmtId="9" fontId="1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8" applyNumberFormat="0" applyFill="0" applyAlignment="0" applyProtection="0"/>
    <xf numFmtId="0" fontId="26" fillId="0" borderId="0" applyNumberFormat="0" applyFill="0" applyBorder="0" applyAlignment="0" applyProtection="0"/>
    <xf numFmtId="0" fontId="28" fillId="0" borderId="0"/>
    <xf numFmtId="0" fontId="27" fillId="0" borderId="0" applyNumberFormat="0" applyFill="0" applyBorder="0" applyAlignment="0" applyProtection="0"/>
    <xf numFmtId="166" fontId="30" fillId="25" borderId="0" applyBorder="0" applyAlignment="0" applyProtection="0"/>
  </cellStyleXfs>
  <cellXfs count="26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164" fontId="4" fillId="0" borderId="8" xfId="0" applyNumberFormat="1" applyFont="1" applyFill="1" applyBorder="1" applyAlignment="1">
      <alignment horizontal="right" vertical="center"/>
    </xf>
    <xf numFmtId="164" fontId="4" fillId="0" borderId="10" xfId="0" applyNumberFormat="1" applyFont="1" applyFill="1" applyBorder="1" applyAlignment="1">
      <alignment vertical="center" wrapText="1"/>
    </xf>
    <xf numFmtId="164" fontId="4" fillId="0" borderId="13" xfId="0" applyNumberFormat="1" applyFont="1" applyBorder="1" applyAlignment="1">
      <alignment horizontal="right" vertical="center"/>
    </xf>
    <xf numFmtId="164" fontId="4" fillId="0" borderId="14" xfId="0" applyNumberFormat="1" applyFont="1" applyBorder="1" applyAlignment="1">
      <alignment horizontal="right" vertical="center"/>
    </xf>
    <xf numFmtId="164" fontId="4" fillId="0" borderId="15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164" fontId="5" fillId="2" borderId="3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4" fontId="4" fillId="0" borderId="8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164" fontId="4" fillId="0" borderId="19" xfId="0" applyNumberFormat="1" applyFont="1" applyBorder="1" applyAlignment="1">
      <alignment horizontal="right" vertical="center"/>
    </xf>
    <xf numFmtId="164" fontId="4" fillId="0" borderId="29" xfId="0" applyNumberFormat="1" applyFont="1" applyFill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/>
    </xf>
    <xf numFmtId="164" fontId="4" fillId="0" borderId="18" xfId="0" applyNumberFormat="1" applyFont="1" applyFill="1" applyBorder="1" applyAlignment="1">
      <alignment horizontal="right" vertical="center" wrapText="1"/>
    </xf>
    <xf numFmtId="164" fontId="4" fillId="0" borderId="13" xfId="0" applyNumberFormat="1" applyFont="1" applyFill="1" applyBorder="1" applyAlignment="1">
      <alignment horizontal="right" vertical="center" wrapText="1"/>
    </xf>
    <xf numFmtId="164" fontId="4" fillId="0" borderId="7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4" fontId="4" fillId="0" borderId="13" xfId="4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29" fillId="0" borderId="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/>
    </xf>
    <xf numFmtId="164" fontId="29" fillId="0" borderId="0" xfId="0" applyNumberFormat="1" applyFont="1" applyFill="1" applyBorder="1" applyAlignment="1">
      <alignment vertical="center"/>
    </xf>
    <xf numFmtId="165" fontId="29" fillId="0" borderId="0" xfId="0" applyNumberFormat="1" applyFont="1" applyFill="1" applyBorder="1" applyAlignment="1">
      <alignment vertical="center"/>
    </xf>
    <xf numFmtId="164" fontId="29" fillId="0" borderId="8" xfId="0" applyNumberFormat="1" applyFont="1" applyFill="1" applyBorder="1" applyAlignment="1">
      <alignment vertical="center"/>
    </xf>
    <xf numFmtId="164" fontId="4" fillId="0" borderId="12" xfId="0" applyNumberFormat="1" applyFont="1" applyBorder="1" applyAlignment="1">
      <alignment horizontal="right" vertical="center"/>
    </xf>
    <xf numFmtId="164" fontId="4" fillId="0" borderId="30" xfId="0" applyNumberFormat="1" applyFont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right" vertical="center"/>
    </xf>
    <xf numFmtId="164" fontId="4" fillId="0" borderId="10" xfId="0" applyNumberFormat="1" applyFont="1" applyFill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4" fillId="0" borderId="32" xfId="0" applyNumberFormat="1" applyFont="1" applyBorder="1" applyAlignment="1">
      <alignment horizontal="right" vertical="center"/>
    </xf>
    <xf numFmtId="164" fontId="4" fillId="0" borderId="34" xfId="0" applyNumberFormat="1" applyFont="1" applyBorder="1" applyAlignment="1">
      <alignment horizontal="right" vertical="center"/>
    </xf>
    <xf numFmtId="164" fontId="4" fillId="0" borderId="35" xfId="0" applyNumberFormat="1" applyFont="1" applyFill="1" applyBorder="1" applyAlignment="1">
      <alignment horizontal="left" vertical="center" wrapText="1"/>
    </xf>
    <xf numFmtId="164" fontId="4" fillId="0" borderId="33" xfId="0" applyNumberFormat="1" applyFont="1" applyBorder="1" applyAlignment="1">
      <alignment horizontal="right" vertical="center"/>
    </xf>
    <xf numFmtId="164" fontId="4" fillId="0" borderId="37" xfId="0" applyNumberFormat="1" applyFont="1" applyBorder="1" applyAlignment="1">
      <alignment horizontal="right" vertical="center"/>
    </xf>
    <xf numFmtId="164" fontId="4" fillId="0" borderId="39" xfId="0" applyNumberFormat="1" applyFont="1" applyBorder="1" applyAlignment="1">
      <alignment horizontal="right" vertical="center"/>
    </xf>
    <xf numFmtId="164" fontId="4" fillId="0" borderId="40" xfId="0" applyNumberFormat="1" applyFont="1" applyBorder="1" applyAlignment="1">
      <alignment horizontal="right" vertical="center"/>
    </xf>
    <xf numFmtId="164" fontId="4" fillId="0" borderId="41" xfId="0" applyNumberFormat="1" applyFont="1" applyFill="1" applyBorder="1" applyAlignment="1">
      <alignment horizontal="left" vertical="center" wrapText="1"/>
    </xf>
    <xf numFmtId="165" fontId="4" fillId="0" borderId="40" xfId="0" applyNumberFormat="1" applyFont="1" applyBorder="1" applyAlignment="1">
      <alignment horizontal="right" vertical="center"/>
    </xf>
    <xf numFmtId="164" fontId="4" fillId="0" borderId="43" xfId="0" applyNumberFormat="1" applyFont="1" applyBorder="1" applyAlignment="1">
      <alignment horizontal="right" vertical="center"/>
    </xf>
    <xf numFmtId="0" fontId="4" fillId="0" borderId="7" xfId="0" applyFont="1" applyFill="1" applyBorder="1"/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164" fontId="4" fillId="0" borderId="8" xfId="0" applyNumberFormat="1" applyFont="1" applyFill="1" applyBorder="1"/>
    <xf numFmtId="0" fontId="29" fillId="0" borderId="0" xfId="0" applyFont="1"/>
    <xf numFmtId="164" fontId="29" fillId="0" borderId="0" xfId="0" applyNumberFormat="1" applyFont="1"/>
    <xf numFmtId="165" fontId="29" fillId="0" borderId="0" xfId="0" applyNumberFormat="1" applyFont="1"/>
    <xf numFmtId="164" fontId="4" fillId="0" borderId="5" xfId="0" applyNumberFormat="1" applyFont="1" applyBorder="1" applyAlignment="1">
      <alignment horizontal="right" vertical="center"/>
    </xf>
    <xf numFmtId="0" fontId="4" fillId="0" borderId="0" xfId="0" applyFont="1"/>
    <xf numFmtId="164" fontId="4" fillId="0" borderId="0" xfId="0" applyNumberFormat="1" applyFont="1"/>
    <xf numFmtId="165" fontId="4" fillId="0" borderId="0" xfId="0" applyNumberFormat="1" applyFont="1"/>
    <xf numFmtId="0" fontId="5" fillId="0" borderId="0" xfId="0" applyFont="1" applyBorder="1"/>
    <xf numFmtId="164" fontId="5" fillId="0" borderId="0" xfId="0" applyNumberFormat="1" applyFont="1" applyBorder="1"/>
    <xf numFmtId="0" fontId="5" fillId="0" borderId="0" xfId="0" applyFont="1" applyFill="1" applyBorder="1"/>
    <xf numFmtId="0" fontId="4" fillId="0" borderId="0" xfId="0" applyFont="1" applyBorder="1"/>
    <xf numFmtId="0" fontId="4" fillId="0" borderId="8" xfId="0" applyFont="1" applyBorder="1"/>
    <xf numFmtId="0" fontId="4" fillId="0" borderId="0" xfId="0" applyFont="1" applyAlignment="1">
      <alignment wrapText="1"/>
    </xf>
    <xf numFmtId="0" fontId="4" fillId="0" borderId="7" xfId="0" applyFont="1" applyBorder="1"/>
    <xf numFmtId="0" fontId="4" fillId="0" borderId="44" xfId="0" applyFont="1" applyBorder="1"/>
    <xf numFmtId="164" fontId="6" fillId="27" borderId="3" xfId="0" applyNumberFormat="1" applyFont="1" applyFill="1" applyBorder="1" applyAlignment="1"/>
    <xf numFmtId="164" fontId="4" fillId="0" borderId="47" xfId="0" applyNumberFormat="1" applyFont="1" applyBorder="1" applyAlignment="1">
      <alignment horizontal="right" vertical="center"/>
    </xf>
    <xf numFmtId="164" fontId="4" fillId="0" borderId="33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Fill="1" applyBorder="1" applyAlignment="1">
      <alignment horizontal="left" vertical="center" wrapText="1"/>
    </xf>
    <xf numFmtId="164" fontId="4" fillId="0" borderId="36" xfId="0" applyNumberFormat="1" applyFont="1" applyFill="1" applyBorder="1" applyAlignment="1">
      <alignment horizontal="left" vertical="center" wrapText="1"/>
    </xf>
    <xf numFmtId="164" fontId="4" fillId="0" borderId="7" xfId="0" applyNumberFormat="1" applyFont="1" applyFill="1" applyBorder="1" applyAlignment="1">
      <alignment horizontal="left" vertical="center" wrapText="1"/>
    </xf>
    <xf numFmtId="164" fontId="4" fillId="0" borderId="32" xfId="0" applyNumberFormat="1" applyFont="1" applyFill="1" applyBorder="1" applyAlignment="1">
      <alignment horizontal="right" vertical="center" wrapText="1"/>
    </xf>
    <xf numFmtId="164" fontId="4" fillId="0" borderId="18" xfId="0" applyNumberFormat="1" applyFont="1" applyBorder="1" applyAlignment="1">
      <alignment horizontal="right" vertical="center"/>
    </xf>
    <xf numFmtId="164" fontId="4" fillId="0" borderId="49" xfId="0" applyNumberFormat="1" applyFont="1" applyBorder="1" applyAlignment="1">
      <alignment horizontal="right" vertical="center"/>
    </xf>
    <xf numFmtId="164" fontId="4" fillId="0" borderId="42" xfId="0" applyNumberFormat="1" applyFont="1" applyFill="1" applyBorder="1" applyAlignment="1">
      <alignment horizontal="left" vertical="center" wrapText="1"/>
    </xf>
    <xf numFmtId="164" fontId="4" fillId="0" borderId="49" xfId="0" applyNumberFormat="1" applyFont="1" applyFill="1" applyBorder="1" applyAlignment="1">
      <alignment horizontal="right" vertical="center"/>
    </xf>
    <xf numFmtId="164" fontId="5" fillId="2" borderId="48" xfId="0" applyNumberFormat="1" applyFont="1" applyFill="1" applyBorder="1" applyAlignment="1">
      <alignment horizontal="right" vertical="center"/>
    </xf>
    <xf numFmtId="164" fontId="4" fillId="0" borderId="38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164" fontId="4" fillId="0" borderId="14" xfId="0" applyNumberFormat="1" applyFont="1" applyFill="1" applyBorder="1" applyAlignment="1">
      <alignment horizontal="right" vertical="center" wrapText="1"/>
    </xf>
    <xf numFmtId="164" fontId="4" fillId="0" borderId="19" xfId="0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4" fontId="4" fillId="0" borderId="33" xfId="40" applyNumberFormat="1" applyFont="1" applyBorder="1" applyAlignment="1">
      <alignment vertical="center"/>
    </xf>
    <xf numFmtId="165" fontId="4" fillId="0" borderId="30" xfId="0" applyNumberFormat="1" applyFont="1" applyBorder="1" applyAlignment="1">
      <alignment horizontal="right" vertical="center"/>
    </xf>
    <xf numFmtId="165" fontId="4" fillId="0" borderId="49" xfId="0" applyNumberFormat="1" applyFont="1" applyBorder="1" applyAlignment="1">
      <alignment horizontal="right" vertical="center"/>
    </xf>
    <xf numFmtId="165" fontId="4" fillId="0" borderId="12" xfId="0" applyNumberFormat="1" applyFont="1" applyBorder="1" applyAlignment="1">
      <alignment horizontal="right" vertical="center"/>
    </xf>
    <xf numFmtId="165" fontId="4" fillId="0" borderId="18" xfId="0" applyNumberFormat="1" applyFont="1" applyBorder="1" applyAlignment="1">
      <alignment horizontal="right" vertical="center"/>
    </xf>
    <xf numFmtId="164" fontId="4" fillId="0" borderId="30" xfId="0" applyNumberFormat="1" applyFont="1" applyFill="1" applyBorder="1" applyAlignment="1">
      <alignment horizontal="left" vertical="center" wrapText="1"/>
    </xf>
    <xf numFmtId="164" fontId="4" fillId="0" borderId="37" xfId="0" applyNumberFormat="1" applyFont="1" applyFill="1" applyBorder="1" applyAlignment="1">
      <alignment horizontal="left" vertical="center" wrapText="1"/>
    </xf>
    <xf numFmtId="164" fontId="4" fillId="0" borderId="46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4" fillId="0" borderId="19" xfId="0" applyNumberFormat="1" applyFont="1" applyBorder="1" applyAlignment="1">
      <alignment horizontal="right" vertical="center"/>
    </xf>
    <xf numFmtId="165" fontId="4" fillId="0" borderId="37" xfId="0" applyNumberFormat="1" applyFont="1" applyBorder="1" applyAlignment="1">
      <alignment horizontal="right" vertical="center"/>
    </xf>
    <xf numFmtId="165" fontId="4" fillId="0" borderId="32" xfId="0" applyNumberFormat="1" applyFont="1" applyBorder="1" applyAlignment="1">
      <alignment horizontal="right" vertical="center"/>
    </xf>
    <xf numFmtId="164" fontId="4" fillId="0" borderId="29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right" vertical="center" wrapText="1"/>
    </xf>
    <xf numFmtId="165" fontId="4" fillId="0" borderId="31" xfId="0" applyNumberFormat="1" applyFont="1" applyBorder="1" applyAlignment="1">
      <alignment horizontal="right" vertical="center"/>
    </xf>
    <xf numFmtId="165" fontId="4" fillId="0" borderId="3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164" fontId="4" fillId="0" borderId="39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horizontal="right" vertical="center" wrapText="1"/>
    </xf>
    <xf numFmtId="164" fontId="5" fillId="2" borderId="4" xfId="0" applyNumberFormat="1" applyFont="1" applyFill="1" applyBorder="1" applyAlignment="1">
      <alignment horizontal="right" vertical="center" wrapText="1"/>
    </xf>
    <xf numFmtId="164" fontId="5" fillId="2" borderId="5" xfId="0" applyNumberFormat="1" applyFont="1" applyFill="1" applyBorder="1" applyAlignment="1">
      <alignment horizontal="right" vertical="center"/>
    </xf>
    <xf numFmtId="164" fontId="4" fillId="0" borderId="57" xfId="0" applyNumberFormat="1" applyFont="1" applyBorder="1" applyAlignment="1">
      <alignment horizontal="right" vertical="center"/>
    </xf>
    <xf numFmtId="165" fontId="4" fillId="0" borderId="58" xfId="0" applyNumberFormat="1" applyFont="1" applyBorder="1" applyAlignment="1">
      <alignment horizontal="right" vertical="center"/>
    </xf>
    <xf numFmtId="165" fontId="5" fillId="2" borderId="31" xfId="0" applyNumberFormat="1" applyFont="1" applyFill="1" applyBorder="1" applyAlignment="1">
      <alignment horizontal="right" vertical="center"/>
    </xf>
    <xf numFmtId="165" fontId="4" fillId="0" borderId="56" xfId="0" applyNumberFormat="1" applyFont="1" applyBorder="1" applyAlignment="1">
      <alignment horizontal="right" vertical="center"/>
    </xf>
    <xf numFmtId="164" fontId="4" fillId="0" borderId="54" xfId="0" applyNumberFormat="1" applyFont="1" applyBorder="1" applyAlignment="1">
      <alignment horizontal="right" vertical="center"/>
    </xf>
    <xf numFmtId="165" fontId="5" fillId="2" borderId="3" xfId="0" applyNumberFormat="1" applyFont="1" applyFill="1" applyBorder="1" applyAlignment="1">
      <alignment horizontal="right" vertical="center"/>
    </xf>
    <xf numFmtId="164" fontId="6" fillId="27" borderId="3" xfId="0" applyNumberFormat="1" applyFont="1" applyFill="1" applyBorder="1" applyAlignment="1">
      <alignment wrapText="1"/>
    </xf>
    <xf numFmtId="164" fontId="6" fillId="27" borderId="4" xfId="0" applyNumberFormat="1" applyFont="1" applyFill="1" applyBorder="1" applyAlignment="1">
      <alignment wrapText="1"/>
    </xf>
    <xf numFmtId="164" fontId="6" fillId="27" borderId="5" xfId="0" applyNumberFormat="1" applyFont="1" applyFill="1" applyBorder="1" applyAlignment="1">
      <alignment wrapText="1"/>
    </xf>
    <xf numFmtId="165" fontId="6" fillId="27" borderId="5" xfId="0" applyNumberFormat="1" applyFont="1" applyFill="1" applyBorder="1" applyAlignment="1"/>
    <xf numFmtId="165" fontId="6" fillId="27" borderId="31" xfId="0" applyNumberFormat="1" applyFont="1" applyFill="1" applyBorder="1" applyAlignment="1"/>
    <xf numFmtId="165" fontId="6" fillId="27" borderId="3" xfId="0" applyNumberFormat="1" applyFont="1" applyFill="1" applyBorder="1" applyAlignment="1"/>
    <xf numFmtId="164" fontId="6" fillId="27" borderId="5" xfId="0" applyNumberFormat="1" applyFont="1" applyFill="1" applyBorder="1" applyAlignment="1"/>
    <xf numFmtId="0" fontId="3" fillId="0" borderId="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165" fontId="3" fillId="0" borderId="31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5" fillId="2" borderId="51" xfId="0" applyNumberFormat="1" applyFont="1" applyFill="1" applyBorder="1" applyAlignment="1">
      <alignment horizontal="right" vertical="center" wrapText="1"/>
    </xf>
    <xf numFmtId="164" fontId="5" fillId="2" borderId="48" xfId="0" applyNumberFormat="1" applyFont="1" applyFill="1" applyBorder="1" applyAlignment="1">
      <alignment horizontal="right" vertical="center" wrapText="1"/>
    </xf>
    <xf numFmtId="164" fontId="6" fillId="27" borderId="4" xfId="0" applyNumberFormat="1" applyFont="1" applyFill="1" applyBorder="1" applyAlignment="1"/>
    <xf numFmtId="164" fontId="4" fillId="0" borderId="37" xfId="0" applyNumberFormat="1" applyFont="1" applyFill="1" applyBorder="1" applyAlignment="1">
      <alignment horizontal="right" vertical="center"/>
    </xf>
    <xf numFmtId="165" fontId="6" fillId="27" borderId="45" xfId="0" applyNumberFormat="1" applyFont="1" applyFill="1" applyBorder="1" applyAlignment="1"/>
    <xf numFmtId="165" fontId="4" fillId="0" borderId="55" xfId="0" applyNumberFormat="1" applyFont="1" applyBorder="1" applyAlignment="1">
      <alignment horizontal="right" vertical="center"/>
    </xf>
    <xf numFmtId="165" fontId="4" fillId="0" borderId="39" xfId="0" applyNumberFormat="1" applyFont="1" applyBorder="1" applyAlignment="1">
      <alignment horizontal="right" vertical="center"/>
    </xf>
    <xf numFmtId="164" fontId="5" fillId="2" borderId="5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164" fontId="4" fillId="0" borderId="59" xfId="0" applyNumberFormat="1" applyFont="1" applyBorder="1" applyAlignment="1">
      <alignment horizontal="right" vertical="center"/>
    </xf>
    <xf numFmtId="164" fontId="5" fillId="2" borderId="45" xfId="0" applyNumberFormat="1" applyFont="1" applyFill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right" vertical="center"/>
    </xf>
    <xf numFmtId="164" fontId="5" fillId="0" borderId="8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164" fontId="5" fillId="0" borderId="44" xfId="0" applyNumberFormat="1" applyFont="1" applyFill="1" applyBorder="1" applyAlignment="1">
      <alignment horizontal="right" vertical="center"/>
    </xf>
    <xf numFmtId="165" fontId="5" fillId="0" borderId="44" xfId="0" applyNumberFormat="1" applyFont="1" applyFill="1" applyBorder="1" applyAlignment="1">
      <alignment horizontal="right" vertical="center"/>
    </xf>
    <xf numFmtId="164" fontId="5" fillId="0" borderId="53" xfId="0" applyNumberFormat="1" applyFont="1" applyFill="1" applyBorder="1" applyAlignment="1">
      <alignment horizontal="right" vertical="center"/>
    </xf>
    <xf numFmtId="165" fontId="5" fillId="2" borderId="5" xfId="0" applyNumberFormat="1" applyFont="1" applyFill="1" applyBorder="1" applyAlignment="1">
      <alignment horizontal="right" vertical="center"/>
    </xf>
    <xf numFmtId="164" fontId="4" fillId="0" borderId="60" xfId="0" applyNumberFormat="1" applyFont="1" applyBorder="1" applyAlignment="1">
      <alignment horizontal="right" vertical="center"/>
    </xf>
    <xf numFmtId="164" fontId="5" fillId="2" borderId="51" xfId="0" applyNumberFormat="1" applyFont="1" applyFill="1" applyBorder="1" applyAlignment="1">
      <alignment horizontal="right" vertical="center"/>
    </xf>
    <xf numFmtId="164" fontId="5" fillId="0" borderId="4" xfId="0" applyNumberFormat="1" applyFont="1" applyFill="1" applyBorder="1" applyAlignment="1">
      <alignment horizontal="right" vertical="center" wrapText="1"/>
    </xf>
    <xf numFmtId="164" fontId="5" fillId="2" borderId="62" xfId="0" applyNumberFormat="1" applyFont="1" applyFill="1" applyBorder="1" applyAlignment="1">
      <alignment horizontal="right" vertical="center"/>
    </xf>
    <xf numFmtId="165" fontId="5" fillId="2" borderId="51" xfId="0" applyNumberFormat="1" applyFont="1" applyFill="1" applyBorder="1" applyAlignment="1">
      <alignment horizontal="right" vertical="center"/>
    </xf>
    <xf numFmtId="164" fontId="4" fillId="0" borderId="61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vertical="center" wrapText="1"/>
    </xf>
    <xf numFmtId="165" fontId="5" fillId="2" borderId="52" xfId="0" applyNumberFormat="1" applyFont="1" applyFill="1" applyBorder="1" applyAlignment="1">
      <alignment horizontal="right" vertical="center"/>
    </xf>
    <xf numFmtId="164" fontId="4" fillId="0" borderId="61" xfId="0" applyNumberFormat="1" applyFont="1" applyBorder="1" applyAlignment="1">
      <alignment horizontal="right" vertical="center"/>
    </xf>
    <xf numFmtId="164" fontId="4" fillId="0" borderId="14" xfId="0" applyNumberFormat="1" applyFont="1" applyFill="1" applyBorder="1" applyAlignment="1">
      <alignment horizontal="right" vertical="center"/>
    </xf>
    <xf numFmtId="164" fontId="4" fillId="0" borderId="34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0" fontId="5" fillId="2" borderId="16" xfId="0" applyFont="1" applyFill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64" fontId="6" fillId="27" borderId="45" xfId="0" applyNumberFormat="1" applyFont="1" applyFill="1" applyBorder="1" applyAlignment="1">
      <alignment wrapText="1"/>
    </xf>
    <xf numFmtId="164" fontId="4" fillId="0" borderId="30" xfId="0" applyNumberFormat="1" applyFont="1" applyFill="1" applyBorder="1" applyAlignment="1">
      <alignment horizontal="right" vertical="center"/>
    </xf>
    <xf numFmtId="164" fontId="4" fillId="0" borderId="46" xfId="0" applyNumberFormat="1" applyFont="1" applyFill="1" applyBorder="1" applyAlignment="1">
      <alignment horizontal="right" vertical="center" wrapText="1"/>
    </xf>
    <xf numFmtId="0" fontId="5" fillId="2" borderId="64" xfId="0" applyFont="1" applyFill="1" applyBorder="1" applyAlignment="1">
      <alignment vertical="center" wrapText="1"/>
    </xf>
    <xf numFmtId="164" fontId="5" fillId="2" borderId="65" xfId="0" applyNumberFormat="1" applyFont="1" applyFill="1" applyBorder="1" applyAlignment="1">
      <alignment horizontal="right" vertical="center" wrapText="1"/>
    </xf>
    <xf numFmtId="164" fontId="5" fillId="2" borderId="62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64" xfId="0" applyFont="1" applyBorder="1" applyAlignment="1">
      <alignment vertical="center" wrapText="1"/>
    </xf>
    <xf numFmtId="0" fontId="4" fillId="0" borderId="66" xfId="0" applyFont="1" applyFill="1" applyBorder="1" applyAlignment="1">
      <alignment vertical="center" wrapText="1"/>
    </xf>
    <xf numFmtId="164" fontId="4" fillId="0" borderId="50" xfId="0" applyNumberFormat="1" applyFont="1" applyFill="1" applyBorder="1" applyAlignment="1">
      <alignment vertical="center" wrapText="1"/>
    </xf>
    <xf numFmtId="164" fontId="4" fillId="0" borderId="59" xfId="0" applyNumberFormat="1" applyFont="1" applyFill="1" applyBorder="1" applyAlignment="1">
      <alignment horizontal="right" vertical="center" wrapText="1"/>
    </xf>
    <xf numFmtId="164" fontId="4" fillId="0" borderId="43" xfId="0" applyNumberFormat="1" applyFont="1" applyFill="1" applyBorder="1" applyAlignment="1">
      <alignment horizontal="right" vertical="center"/>
    </xf>
    <xf numFmtId="165" fontId="4" fillId="0" borderId="43" xfId="0" applyNumberFormat="1" applyFont="1" applyBorder="1" applyAlignment="1">
      <alignment horizontal="right" vertical="center"/>
    </xf>
    <xf numFmtId="164" fontId="4" fillId="0" borderId="33" xfId="0" applyNumberFormat="1" applyFont="1" applyFill="1" applyBorder="1" applyAlignment="1">
      <alignment vertical="center"/>
    </xf>
    <xf numFmtId="164" fontId="4" fillId="0" borderId="13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164" fontId="4" fillId="0" borderId="34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5" fillId="0" borderId="42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vertical="center" wrapText="1"/>
    </xf>
    <xf numFmtId="164" fontId="4" fillId="0" borderId="32" xfId="0" applyNumberFormat="1" applyFont="1" applyFill="1" applyBorder="1" applyAlignment="1">
      <alignment vertical="center" wrapText="1"/>
    </xf>
    <xf numFmtId="165" fontId="5" fillId="2" borderId="62" xfId="0" applyNumberFormat="1" applyFont="1" applyFill="1" applyBorder="1" applyAlignment="1">
      <alignment horizontal="right" vertical="center"/>
    </xf>
    <xf numFmtId="0" fontId="4" fillId="0" borderId="36" xfId="0" applyFont="1" applyBorder="1" applyAlignment="1">
      <alignment vertical="center" wrapText="1"/>
    </xf>
    <xf numFmtId="164" fontId="4" fillId="0" borderId="67" xfId="0" applyNumberFormat="1" applyFont="1" applyFill="1" applyBorder="1" applyAlignment="1">
      <alignment horizontal="right" vertical="center" wrapText="1"/>
    </xf>
    <xf numFmtId="164" fontId="4" fillId="0" borderId="29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164" fontId="4" fillId="0" borderId="68" xfId="0" applyNumberFormat="1" applyFont="1" applyBorder="1" applyAlignment="1">
      <alignment horizontal="right" vertical="center"/>
    </xf>
    <xf numFmtId="0" fontId="5" fillId="0" borderId="66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vertical="center" wrapText="1"/>
    </xf>
    <xf numFmtId="164" fontId="4" fillId="0" borderId="64" xfId="0" applyNumberFormat="1" applyFont="1" applyFill="1" applyBorder="1" applyAlignment="1">
      <alignment horizontal="left" vertical="center" wrapText="1"/>
    </xf>
    <xf numFmtId="164" fontId="5" fillId="2" borderId="65" xfId="0" applyNumberFormat="1" applyFont="1" applyFill="1" applyBorder="1" applyAlignment="1">
      <alignment horizontal="right" vertical="center"/>
    </xf>
    <xf numFmtId="164" fontId="4" fillId="0" borderId="30" xfId="0" applyNumberFormat="1" applyFont="1" applyFill="1" applyBorder="1" applyAlignment="1">
      <alignment horizontal="right" vertical="center" wrapText="1"/>
    </xf>
    <xf numFmtId="164" fontId="4" fillId="0" borderId="49" xfId="0" applyNumberFormat="1" applyFont="1" applyFill="1" applyBorder="1" applyAlignment="1">
      <alignment horizontal="right" vertical="center" wrapText="1"/>
    </xf>
    <xf numFmtId="164" fontId="4" fillId="0" borderId="37" xfId="0" applyNumberFormat="1" applyFont="1" applyFill="1" applyBorder="1" applyAlignment="1">
      <alignment horizontal="right" vertical="center" wrapText="1"/>
    </xf>
    <xf numFmtId="164" fontId="4" fillId="0" borderId="31" xfId="0" applyNumberFormat="1" applyFont="1" applyBorder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164" fontId="4" fillId="0" borderId="45" xfId="0" applyNumberFormat="1" applyFont="1" applyBorder="1" applyAlignment="1">
      <alignment horizontal="right" vertical="center"/>
    </xf>
    <xf numFmtId="164" fontId="4" fillId="0" borderId="18" xfId="0" applyNumberFormat="1" applyFont="1" applyFill="1" applyBorder="1" applyAlignment="1">
      <alignment vertical="center" wrapText="1"/>
    </xf>
    <xf numFmtId="165" fontId="4" fillId="0" borderId="60" xfId="0" applyNumberFormat="1" applyFont="1" applyBorder="1" applyAlignment="1">
      <alignment horizontal="right" vertical="center"/>
    </xf>
    <xf numFmtId="164" fontId="4" fillId="0" borderId="11" xfId="0" applyNumberFormat="1" applyFont="1" applyFill="1" applyBorder="1" applyAlignment="1">
      <alignment horizontal="right" vertical="center" wrapText="1"/>
    </xf>
    <xf numFmtId="164" fontId="4" fillId="0" borderId="42" xfId="0" applyNumberFormat="1" applyFont="1" applyFill="1" applyBorder="1" applyAlignment="1">
      <alignment horizontal="right" vertical="center" wrapText="1"/>
    </xf>
    <xf numFmtId="164" fontId="4" fillId="0" borderId="66" xfId="0" applyNumberFormat="1" applyFont="1" applyFill="1" applyBorder="1" applyAlignment="1">
      <alignment horizontal="right" vertical="center" wrapText="1"/>
    </xf>
    <xf numFmtId="164" fontId="4" fillId="0" borderId="50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5" fontId="6" fillId="27" borderId="1" xfId="0" applyNumberFormat="1" applyFont="1" applyFill="1" applyBorder="1" applyAlignment="1"/>
    <xf numFmtId="164" fontId="5" fillId="2" borderId="48" xfId="0" applyNumberFormat="1" applyFont="1" applyFill="1" applyBorder="1" applyAlignment="1">
      <alignment vertical="center" wrapText="1"/>
    </xf>
    <xf numFmtId="164" fontId="5" fillId="2" borderId="51" xfId="0" applyNumberFormat="1" applyFont="1" applyFill="1" applyBorder="1" applyAlignment="1">
      <alignment vertical="center" wrapText="1"/>
    </xf>
    <xf numFmtId="164" fontId="5" fillId="2" borderId="62" xfId="0" applyNumberFormat="1" applyFont="1" applyFill="1" applyBorder="1" applyAlignment="1">
      <alignment vertical="center" wrapText="1"/>
    </xf>
    <xf numFmtId="164" fontId="4" fillId="0" borderId="46" xfId="0" applyNumberFormat="1" applyFont="1" applyFill="1" applyBorder="1" applyAlignment="1">
      <alignment vertical="center" wrapText="1"/>
    </xf>
    <xf numFmtId="164" fontId="4" fillId="0" borderId="61" xfId="0" applyNumberFormat="1" applyFont="1" applyFill="1" applyBorder="1" applyAlignment="1">
      <alignment vertical="center" wrapText="1"/>
    </xf>
    <xf numFmtId="164" fontId="4" fillId="0" borderId="47" xfId="0" applyNumberFormat="1" applyFont="1" applyFill="1" applyBorder="1" applyAlignment="1">
      <alignment horizontal="right" vertical="center" wrapText="1"/>
    </xf>
    <xf numFmtId="164" fontId="6" fillId="27" borderId="1" xfId="0" applyNumberFormat="1" applyFont="1" applyFill="1" applyBorder="1" applyAlignment="1">
      <alignment horizontal="center" wrapText="1"/>
    </xf>
    <xf numFmtId="164" fontId="6" fillId="27" borderId="2" xfId="0" applyNumberFormat="1" applyFont="1" applyFill="1" applyBorder="1" applyAlignment="1">
      <alignment horizontal="center" wrapText="1"/>
    </xf>
    <xf numFmtId="0" fontId="3" fillId="0" borderId="3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4" fontId="6" fillId="27" borderId="17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2" fillId="26" borderId="1" xfId="0" applyFont="1" applyFill="1" applyBorder="1" applyAlignment="1">
      <alignment horizontal="left" vertical="center"/>
    </xf>
    <xf numFmtId="0" fontId="2" fillId="26" borderId="17" xfId="0" applyFont="1" applyFill="1" applyBorder="1" applyAlignment="1">
      <alignment horizontal="left" vertical="center"/>
    </xf>
    <xf numFmtId="0" fontId="2" fillId="26" borderId="44" xfId="0" applyFont="1" applyFill="1" applyBorder="1" applyAlignment="1">
      <alignment horizontal="left" vertical="center"/>
    </xf>
    <xf numFmtId="0" fontId="2" fillId="26" borderId="2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5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29"/>
    <cellStyle name="Comma 3" xfId="30"/>
    <cellStyle name="Explanatory Text 2" xfId="31"/>
    <cellStyle name="Good" xfId="52" builtinId="26" customBuiltin="1"/>
    <cellStyle name="Good 2" xfId="32"/>
    <cellStyle name="Heading 1 2" xfId="33"/>
    <cellStyle name="Heading 2 2" xfId="34"/>
    <cellStyle name="Heading 3 2" xfId="35"/>
    <cellStyle name="Heading 4 2" xfId="36"/>
    <cellStyle name="Hyperlink 2" xfId="51"/>
    <cellStyle name="Input 2" xfId="37"/>
    <cellStyle name="Linked Cell 2" xfId="38"/>
    <cellStyle name="Neutral 2" xfId="39"/>
    <cellStyle name="Normal" xfId="0" builtinId="0"/>
    <cellStyle name="Normal 2" xfId="40"/>
    <cellStyle name="Normal 3" xfId="41"/>
    <cellStyle name="Normal 4" xfId="42"/>
    <cellStyle name="Normal 5" xfId="43"/>
    <cellStyle name="Normal 6" xfId="1"/>
    <cellStyle name="Normal 6 2" xfId="50"/>
    <cellStyle name="Note 2" xfId="44"/>
    <cellStyle name="Output 2" xfId="45"/>
    <cellStyle name="Percent 2" xfId="46"/>
    <cellStyle name="Title 2" xfId="47"/>
    <cellStyle name="Total 2" xfId="48"/>
    <cellStyle name="Warning Text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tabSelected="1" zoomScale="55" zoomScaleNormal="55" workbookViewId="0">
      <selection activeCell="L41" sqref="L41"/>
    </sheetView>
  </sheetViews>
  <sheetFormatPr defaultRowHeight="15" x14ac:dyDescent="0.25"/>
  <cols>
    <col min="1" max="2" width="48.140625" customWidth="1"/>
    <col min="3" max="8" width="29.7109375" customWidth="1"/>
  </cols>
  <sheetData>
    <row r="1" spans="1:10" ht="15.75" thickBot="1" x14ac:dyDescent="0.3"/>
    <row r="2" spans="1:10" ht="23.25" thickBot="1" x14ac:dyDescent="0.3">
      <c r="A2" s="247" t="s">
        <v>296</v>
      </c>
      <c r="B2" s="248"/>
      <c r="C2" s="249"/>
      <c r="D2" s="249"/>
      <c r="E2" s="238" t="s">
        <v>0</v>
      </c>
      <c r="F2" s="239"/>
      <c r="G2" s="238" t="s">
        <v>1</v>
      </c>
      <c r="H2" s="239"/>
    </row>
    <row r="3" spans="1:10" ht="90.75" customHeight="1" thickBot="1" x14ac:dyDescent="0.3">
      <c r="A3" s="240"/>
      <c r="B3" s="241"/>
      <c r="C3" s="136" t="s">
        <v>277</v>
      </c>
      <c r="D3" s="3" t="s">
        <v>279</v>
      </c>
      <c r="E3" s="137" t="s">
        <v>280</v>
      </c>
      <c r="F3" s="138" t="s">
        <v>2</v>
      </c>
      <c r="G3" s="139" t="s">
        <v>281</v>
      </c>
      <c r="H3" s="140" t="s">
        <v>282</v>
      </c>
      <c r="J3" s="26" t="s">
        <v>291</v>
      </c>
    </row>
    <row r="4" spans="1:10" ht="17.25" thickBot="1" x14ac:dyDescent="0.3">
      <c r="A4" s="5"/>
      <c r="B4" s="6"/>
      <c r="C4" s="7"/>
      <c r="D4" s="8"/>
      <c r="E4" s="9"/>
      <c r="F4" s="10"/>
      <c r="G4" s="10"/>
      <c r="H4" s="11"/>
    </row>
    <row r="5" spans="1:10" ht="16.5" x14ac:dyDescent="0.25">
      <c r="A5" s="242" t="s">
        <v>3</v>
      </c>
      <c r="B5" s="33" t="s">
        <v>4</v>
      </c>
      <c r="C5" s="25">
        <f>'Health, Well-Being &amp; Sport'!C36</f>
        <v>6742971</v>
      </c>
      <c r="D5" s="94">
        <f>'Health, Well-Being &amp; Sport'!G36</f>
        <v>7036619</v>
      </c>
      <c r="E5" s="109">
        <f>D5-C5</f>
        <v>293648</v>
      </c>
      <c r="F5" s="103">
        <f>E5/C5</f>
        <v>4.3548756178841644E-2</v>
      </c>
      <c r="G5" s="105">
        <f>H5/C5</f>
        <v>2.5097009998862167E-2</v>
      </c>
      <c r="H5" s="14">
        <f>(D5*100)/101.8-C5</f>
        <v>169228.41060903762</v>
      </c>
    </row>
    <row r="6" spans="1:10" ht="17.25" thickBot="1" x14ac:dyDescent="0.3">
      <c r="A6" s="243"/>
      <c r="B6" s="32" t="s">
        <v>5</v>
      </c>
      <c r="C6" s="30">
        <f>'Health, Well-Being &amp; Sport'!C59</f>
        <v>273376</v>
      </c>
      <c r="D6" s="95">
        <f>'Health, Well-Being &amp; Sport'!D59</f>
        <v>245393</v>
      </c>
      <c r="E6" s="150">
        <f>D6-C6</f>
        <v>-27983</v>
      </c>
      <c r="F6" s="124">
        <f>E6/C6</f>
        <v>-0.10236085098911389</v>
      </c>
      <c r="G6" s="126">
        <f>H6/C6</f>
        <v>-0.1182326630541394</v>
      </c>
      <c r="H6" s="127">
        <f>(D6*100)/101.8-C6</f>
        <v>-32321.972495088412</v>
      </c>
    </row>
    <row r="7" spans="1:10" ht="17.25" thickBot="1" x14ac:dyDescent="0.3">
      <c r="A7" s="244"/>
      <c r="B7" s="118" t="s">
        <v>6</v>
      </c>
      <c r="C7" s="141">
        <f>SUM(C5:C6)</f>
        <v>7016347</v>
      </c>
      <c r="D7" s="164">
        <f>SUM(D5:D6)</f>
        <v>7282012</v>
      </c>
      <c r="E7" s="151">
        <f>D7-C7</f>
        <v>265665</v>
      </c>
      <c r="F7" s="125">
        <f>E7/C7</f>
        <v>3.7863720252148306E-2</v>
      </c>
      <c r="G7" s="128">
        <f>H7/C7</f>
        <v>1.9512495336098581E-2</v>
      </c>
      <c r="H7" s="122">
        <f>(D7*100)/101.8-C7</f>
        <v>136906.43811394926</v>
      </c>
    </row>
    <row r="8" spans="1:10" ht="17.25" thickBot="1" x14ac:dyDescent="0.3">
      <c r="A8" s="5"/>
      <c r="B8" s="6"/>
      <c r="C8" s="7"/>
      <c r="D8" s="8"/>
      <c r="E8" s="9"/>
      <c r="F8" s="10"/>
      <c r="G8" s="10"/>
      <c r="H8" s="11"/>
    </row>
    <row r="9" spans="1:10" ht="33.75" thickBot="1" x14ac:dyDescent="0.3">
      <c r="A9" s="24" t="s">
        <v>7</v>
      </c>
      <c r="B9" s="118" t="s">
        <v>8</v>
      </c>
      <c r="C9" s="120">
        <f>'Health, Well-Being &amp; Sport'!C69</f>
        <v>135400</v>
      </c>
      <c r="D9" s="148">
        <f>'Health, Well-Being &amp; Sport'!D69</f>
        <v>166500</v>
      </c>
      <c r="E9" s="151">
        <f>D9-C9</f>
        <v>31100</v>
      </c>
      <c r="F9" s="125">
        <f>E9/C9</f>
        <v>0.22968980797636632</v>
      </c>
      <c r="G9" s="128">
        <f>H9/C9</f>
        <v>0.20794676618503574</v>
      </c>
      <c r="H9" s="122">
        <f>(D9*100)/101.8-C9</f>
        <v>28155.99214145384</v>
      </c>
    </row>
    <row r="10" spans="1:10" ht="17.25" thickBot="1" x14ac:dyDescent="0.3">
      <c r="A10" s="5"/>
      <c r="B10" s="6"/>
      <c r="C10" s="7"/>
      <c r="D10" s="8"/>
      <c r="E10" s="9"/>
      <c r="F10" s="10"/>
      <c r="G10" s="10"/>
      <c r="H10" s="11"/>
    </row>
    <row r="11" spans="1:10" ht="20.25" thickBot="1" x14ac:dyDescent="0.3">
      <c r="A11" s="236" t="s">
        <v>295</v>
      </c>
      <c r="B11" s="245"/>
      <c r="C11" s="129">
        <f>C7+C9</f>
        <v>7151747</v>
      </c>
      <c r="D11" s="130">
        <f t="shared" ref="D11" si="0">D7+D9</f>
        <v>7448512</v>
      </c>
      <c r="E11" s="129">
        <f>E7+E9</f>
        <v>296765</v>
      </c>
      <c r="F11" s="133">
        <f>E11/C11</f>
        <v>4.1495455585886916E-2</v>
      </c>
      <c r="G11" s="134">
        <f>H11/C11</f>
        <v>2.3080015310301499E-2</v>
      </c>
      <c r="H11" s="135">
        <f>(D11*100)/101.8-C11</f>
        <v>165062.43025540281</v>
      </c>
    </row>
    <row r="12" spans="1:10" ht="15.75" thickBot="1" x14ac:dyDescent="0.3"/>
    <row r="13" spans="1:10" ht="23.25" thickBot="1" x14ac:dyDescent="0.3">
      <c r="A13" s="247" t="s">
        <v>9</v>
      </c>
      <c r="B13" s="248"/>
      <c r="C13" s="248"/>
      <c r="D13" s="248"/>
      <c r="E13" s="240" t="s">
        <v>0</v>
      </c>
      <c r="F13" s="246"/>
      <c r="G13" s="240" t="s">
        <v>1</v>
      </c>
      <c r="H13" s="246"/>
    </row>
    <row r="14" spans="1:10" ht="90.75" thickBot="1" x14ac:dyDescent="0.3">
      <c r="A14" s="240"/>
      <c r="B14" s="246"/>
      <c r="C14" s="136" t="s">
        <v>277</v>
      </c>
      <c r="D14" s="3" t="s">
        <v>279</v>
      </c>
      <c r="E14" s="137" t="s">
        <v>280</v>
      </c>
      <c r="F14" s="138" t="s">
        <v>2</v>
      </c>
      <c r="G14" s="139" t="s">
        <v>281</v>
      </c>
      <c r="H14" s="140" t="s">
        <v>282</v>
      </c>
    </row>
    <row r="15" spans="1:10" ht="17.25" thickBot="1" x14ac:dyDescent="0.3">
      <c r="A15" s="5"/>
      <c r="B15" s="6"/>
      <c r="C15" s="19"/>
      <c r="D15" s="20"/>
      <c r="E15" s="21"/>
      <c r="F15" s="22"/>
      <c r="G15" s="22"/>
      <c r="H15" s="23"/>
    </row>
    <row r="16" spans="1:10" ht="16.5" x14ac:dyDescent="0.25">
      <c r="A16" s="242" t="s">
        <v>3</v>
      </c>
      <c r="B16" s="33" t="s">
        <v>4</v>
      </c>
      <c r="C16" s="25">
        <f>'Local Government'!C24</f>
        <v>3333635</v>
      </c>
      <c r="D16" s="94">
        <f>'Local Government'!G24</f>
        <v>3262256</v>
      </c>
      <c r="E16" s="109">
        <f>D16-C16</f>
        <v>-71379</v>
      </c>
      <c r="F16" s="103">
        <f>E16/C16</f>
        <v>-2.1411762235517686E-2</v>
      </c>
      <c r="G16" s="105">
        <f>H16/C16</f>
        <v>-3.8714894140980061E-2</v>
      </c>
      <c r="H16" s="14">
        <f>(D16*100)/101.8-C16</f>
        <v>-129061.32612966606</v>
      </c>
    </row>
    <row r="17" spans="1:8" ht="17.25" thickBot="1" x14ac:dyDescent="0.3">
      <c r="A17" s="243"/>
      <c r="B17" s="32" t="s">
        <v>5</v>
      </c>
      <c r="C17" s="30">
        <f>'Local Government'!C37</f>
        <v>20281</v>
      </c>
      <c r="D17" s="95">
        <f>'Local Government'!D37</f>
        <v>143118</v>
      </c>
      <c r="E17" s="150">
        <f>D17-C17</f>
        <v>122837</v>
      </c>
      <c r="F17" s="124">
        <f>E17/C17</f>
        <v>6.0567526256101774</v>
      </c>
      <c r="G17" s="126">
        <f>H17/C17</f>
        <v>5.9319770389098005</v>
      </c>
      <c r="H17" s="127">
        <f>(D17*100)/101.8-C17</f>
        <v>120306.42632612967</v>
      </c>
    </row>
    <row r="18" spans="1:8" ht="17.25" thickBot="1" x14ac:dyDescent="0.3">
      <c r="A18" s="244"/>
      <c r="B18" s="16" t="s">
        <v>6</v>
      </c>
      <c r="C18" s="141">
        <f>SUM(C16:C17)</f>
        <v>3353916</v>
      </c>
      <c r="D18" s="164">
        <f t="shared" ref="D18" si="1">SUM(D16:D17)</f>
        <v>3405374</v>
      </c>
      <c r="E18" s="151">
        <f>D18-C18</f>
        <v>51458</v>
      </c>
      <c r="F18" s="125">
        <f>E18/C18</f>
        <v>1.5342662129880414E-2</v>
      </c>
      <c r="G18" s="128">
        <f>H18/C18</f>
        <v>-2.6103515423571964E-3</v>
      </c>
      <c r="H18" s="122">
        <f>(D18*100)/101.8-C18</f>
        <v>-8754.8998035364784</v>
      </c>
    </row>
    <row r="19" spans="1:8" ht="17.25" thickBot="1" x14ac:dyDescent="0.3">
      <c r="A19" s="5"/>
      <c r="B19" s="6"/>
      <c r="C19" s="7"/>
      <c r="D19" s="8"/>
      <c r="E19" s="9"/>
      <c r="F19" s="10"/>
      <c r="G19" s="10"/>
      <c r="H19" s="11"/>
    </row>
    <row r="20" spans="1:8" ht="33.75" thickBot="1" x14ac:dyDescent="0.3">
      <c r="A20" s="18" t="s">
        <v>7</v>
      </c>
      <c r="B20" s="118" t="s">
        <v>8</v>
      </c>
      <c r="C20" s="120">
        <f>'Local Government'!C47</f>
        <v>977000</v>
      </c>
      <c r="D20" s="148">
        <f>'Local Government'!D47</f>
        <v>1059000</v>
      </c>
      <c r="E20" s="151">
        <f>D20-C20</f>
        <v>82000</v>
      </c>
      <c r="F20" s="125">
        <f>E20/C20</f>
        <v>8.3930399181166834E-2</v>
      </c>
      <c r="G20" s="128">
        <f>H20/C20</f>
        <v>6.4764635737884921E-2</v>
      </c>
      <c r="H20" s="122">
        <f>(D20*100)/101.8-C20</f>
        <v>63275.049115913571</v>
      </c>
    </row>
    <row r="21" spans="1:8" ht="17.25" thickBot="1" x14ac:dyDescent="0.3">
      <c r="A21" s="5"/>
      <c r="B21" s="6"/>
      <c r="C21" s="19"/>
      <c r="D21" s="20"/>
      <c r="E21" s="21"/>
      <c r="F21" s="22"/>
      <c r="G21" s="22"/>
      <c r="H21" s="23"/>
    </row>
    <row r="22" spans="1:8" ht="20.25" thickBot="1" x14ac:dyDescent="0.3">
      <c r="A22" s="236" t="s">
        <v>10</v>
      </c>
      <c r="B22" s="237"/>
      <c r="C22" s="129">
        <f>C18+C20</f>
        <v>4330916</v>
      </c>
      <c r="D22" s="130">
        <f t="shared" ref="D22" si="2">D18+D20</f>
        <v>4464374</v>
      </c>
      <c r="E22" s="129">
        <f>E18+E20</f>
        <v>133458</v>
      </c>
      <c r="F22" s="133">
        <f>E22/C22</f>
        <v>3.0815190135297012E-2</v>
      </c>
      <c r="G22" s="134">
        <f>H22/C22</f>
        <v>1.2588595417776972E-2</v>
      </c>
      <c r="H22" s="135">
        <f>(D22*100)/101.8-C22</f>
        <v>54520.149312376976</v>
      </c>
    </row>
    <row r="23" spans="1:8" ht="15.75" thickBot="1" x14ac:dyDescent="0.3"/>
    <row r="24" spans="1:8" ht="23.25" thickBot="1" x14ac:dyDescent="0.3">
      <c r="A24" s="247" t="s">
        <v>283</v>
      </c>
      <c r="B24" s="248"/>
      <c r="C24" s="248"/>
      <c r="D24" s="248"/>
      <c r="E24" s="240" t="s">
        <v>0</v>
      </c>
      <c r="F24" s="246"/>
      <c r="G24" s="240" t="s">
        <v>1</v>
      </c>
      <c r="H24" s="246"/>
    </row>
    <row r="25" spans="1:8" ht="90.75" thickBot="1" x14ac:dyDescent="0.3">
      <c r="A25" s="240"/>
      <c r="B25" s="246" t="s">
        <v>15</v>
      </c>
      <c r="C25" s="136" t="s">
        <v>277</v>
      </c>
      <c r="D25" s="3" t="s">
        <v>279</v>
      </c>
      <c r="E25" s="137" t="s">
        <v>280</v>
      </c>
      <c r="F25" s="138" t="s">
        <v>2</v>
      </c>
      <c r="G25" s="139" t="s">
        <v>281</v>
      </c>
      <c r="H25" s="140" t="s">
        <v>282</v>
      </c>
    </row>
    <row r="26" spans="1:8" ht="17.25" thickBot="1" x14ac:dyDescent="0.3">
      <c r="A26" s="5"/>
      <c r="B26" s="6"/>
      <c r="C26" s="19"/>
      <c r="D26" s="20"/>
      <c r="E26" s="21"/>
      <c r="F26" s="22"/>
      <c r="G26" s="22"/>
      <c r="H26" s="23"/>
    </row>
    <row r="27" spans="1:8" ht="16.5" x14ac:dyDescent="0.25">
      <c r="A27" s="242"/>
      <c r="B27" s="33" t="s">
        <v>4</v>
      </c>
      <c r="C27" s="25">
        <f>'Comms &amp; Children'!C38</f>
        <v>357631</v>
      </c>
      <c r="D27" s="94">
        <f>'Comms &amp; Children'!G38</f>
        <v>371068</v>
      </c>
      <c r="E27" s="109">
        <f>D27-C27</f>
        <v>13437</v>
      </c>
      <c r="F27" s="103">
        <f>E27/C27</f>
        <v>3.7572246253820281E-2</v>
      </c>
      <c r="G27" s="105">
        <f>H27/C27</f>
        <v>1.9226175101984516E-2</v>
      </c>
      <c r="H27" s="14">
        <f>(D27*100)/101.8-C27</f>
        <v>6875.8762278978247</v>
      </c>
    </row>
    <row r="28" spans="1:8" ht="17.25" thickBot="1" x14ac:dyDescent="0.3">
      <c r="A28" s="243"/>
      <c r="B28" s="32" t="s">
        <v>5</v>
      </c>
      <c r="C28" s="30">
        <f>'Comms &amp; Children'!C62</f>
        <v>376370</v>
      </c>
      <c r="D28" s="95">
        <f>'Comms &amp; Children'!D62</f>
        <v>337705</v>
      </c>
      <c r="E28" s="150">
        <f>D28-C28</f>
        <v>-38665</v>
      </c>
      <c r="F28" s="124">
        <f>E28/C28</f>
        <v>-0.10273135478385631</v>
      </c>
      <c r="G28" s="126">
        <f>H28/C28</f>
        <v>-0.11859661570123414</v>
      </c>
      <c r="H28" s="127">
        <f>(D28*100)/101.8-C28</f>
        <v>-44636.208251473494</v>
      </c>
    </row>
    <row r="29" spans="1:8" ht="17.25" thickBot="1" x14ac:dyDescent="0.3">
      <c r="A29" s="244"/>
      <c r="B29" s="16" t="s">
        <v>6</v>
      </c>
      <c r="C29" s="141">
        <f>SUM(C27:C28)</f>
        <v>734001</v>
      </c>
      <c r="D29" s="89">
        <f t="shared" ref="D29" si="3">SUM(D27:D28)</f>
        <v>708773</v>
      </c>
      <c r="E29" s="17">
        <f>D29-C29</f>
        <v>-25228</v>
      </c>
      <c r="F29" s="125">
        <f>E29/C29</f>
        <v>-3.4370525380755614E-2</v>
      </c>
      <c r="G29" s="128">
        <f>H29/C29</f>
        <v>-5.1444523949661744E-2</v>
      </c>
      <c r="H29" s="122">
        <f>(D29*100)/101.8-C29</f>
        <v>-37760.332023575669</v>
      </c>
    </row>
    <row r="30" spans="1:8" ht="17.25" thickBot="1" x14ac:dyDescent="0.3">
      <c r="A30" s="5"/>
      <c r="B30" s="6"/>
      <c r="C30" s="7"/>
      <c r="D30" s="8"/>
      <c r="E30" s="9"/>
      <c r="F30" s="10"/>
      <c r="G30" s="10"/>
      <c r="H30" s="11"/>
    </row>
    <row r="31" spans="1:8" ht="33.75" thickBot="1" x14ac:dyDescent="0.3">
      <c r="A31" s="18"/>
      <c r="B31" s="16" t="s">
        <v>8</v>
      </c>
      <c r="C31" s="120">
        <f>'Comms &amp; Children'!C72</f>
        <v>32627</v>
      </c>
      <c r="D31" s="45">
        <f>'Comms &amp; Children'!D72</f>
        <v>31389</v>
      </c>
      <c r="E31" s="17">
        <f>D31-C31</f>
        <v>-1238</v>
      </c>
      <c r="F31" s="125">
        <f>IFERROR(E31/C31,"-")</f>
        <v>-3.7944034082201858E-2</v>
      </c>
      <c r="G31" s="128">
        <f>IFERROR(H31/C31,"-")</f>
        <v>-5.4954846839098112E-2</v>
      </c>
      <c r="H31" s="122">
        <f>(D31*100)/101.8-C31</f>
        <v>-1793.0117878192541</v>
      </c>
    </row>
    <row r="32" spans="1:8" ht="17.25" thickBot="1" x14ac:dyDescent="0.3">
      <c r="A32" s="5"/>
      <c r="B32" s="6"/>
      <c r="C32" s="19"/>
      <c r="D32" s="20"/>
      <c r="E32" s="21"/>
      <c r="F32" s="22"/>
      <c r="G32" s="22"/>
      <c r="H32" s="23"/>
    </row>
    <row r="33" spans="1:8" ht="20.25" customHeight="1" thickBot="1" x14ac:dyDescent="0.3">
      <c r="A33" s="236" t="s">
        <v>289</v>
      </c>
      <c r="B33" s="245"/>
      <c r="C33" s="129">
        <f t="shared" ref="C33:D33" si="4">C29+C31</f>
        <v>766628</v>
      </c>
      <c r="D33" s="130">
        <f t="shared" si="4"/>
        <v>740162</v>
      </c>
      <c r="E33" s="129">
        <f>E29+E31</f>
        <v>-26466</v>
      </c>
      <c r="F33" s="133">
        <f>E33/C33</f>
        <v>-3.4522610705583413E-2</v>
      </c>
      <c r="G33" s="134">
        <f>H33/C33</f>
        <v>-5.1593920143009231E-2</v>
      </c>
      <c r="H33" s="135">
        <f>(D33*100)/101.8-C33</f>
        <v>-39553.34381139488</v>
      </c>
    </row>
    <row r="34" spans="1:8" ht="20.25" customHeight="1" thickBot="1" x14ac:dyDescent="0.3"/>
    <row r="35" spans="1:8" ht="23.25" thickBot="1" x14ac:dyDescent="0.3">
      <c r="A35" s="247" t="s">
        <v>284</v>
      </c>
      <c r="B35" s="248"/>
      <c r="C35" s="248"/>
      <c r="D35" s="250"/>
      <c r="E35" s="240" t="s">
        <v>0</v>
      </c>
      <c r="F35" s="246"/>
      <c r="G35" s="240" t="s">
        <v>1</v>
      </c>
      <c r="H35" s="246"/>
    </row>
    <row r="36" spans="1:8" ht="90.75" thickBot="1" x14ac:dyDescent="0.3">
      <c r="A36" s="240"/>
      <c r="B36" s="246"/>
      <c r="C36" s="136" t="s">
        <v>277</v>
      </c>
      <c r="D36" s="3" t="s">
        <v>279</v>
      </c>
      <c r="E36" s="137" t="s">
        <v>280</v>
      </c>
      <c r="F36" s="138" t="s">
        <v>2</v>
      </c>
      <c r="G36" s="139" t="s">
        <v>281</v>
      </c>
      <c r="H36" s="140" t="s">
        <v>282</v>
      </c>
    </row>
    <row r="37" spans="1:8" ht="17.25" thickBot="1" x14ac:dyDescent="0.3">
      <c r="A37" s="5"/>
      <c r="B37" s="6"/>
      <c r="C37" s="19"/>
      <c r="D37" s="20"/>
      <c r="E37" s="21"/>
      <c r="F37" s="22"/>
      <c r="G37" s="22"/>
      <c r="H37" s="23"/>
    </row>
    <row r="38" spans="1:8" ht="16.5" x14ac:dyDescent="0.25">
      <c r="A38" s="242" t="s">
        <v>3</v>
      </c>
      <c r="B38" s="33" t="s">
        <v>4</v>
      </c>
      <c r="C38" s="25">
        <f>'Economy &amp; Infrastructure'!C62</f>
        <v>712793</v>
      </c>
      <c r="D38" s="94">
        <f>'Economy &amp; Infrastructure'!G62</f>
        <v>787967</v>
      </c>
      <c r="E38" s="109">
        <f>D38-C38</f>
        <v>75174</v>
      </c>
      <c r="F38" s="103">
        <f>E38/C38</f>
        <v>0.10546399866440888</v>
      </c>
      <c r="G38" s="105">
        <f>H38/C38</f>
        <v>8.591748395325044E-2</v>
      </c>
      <c r="H38" s="14">
        <f>(D38*100)/101.8-C38</f>
        <v>61241.38113948924</v>
      </c>
    </row>
    <row r="39" spans="1:8" ht="17.25" thickBot="1" x14ac:dyDescent="0.3">
      <c r="A39" s="243"/>
      <c r="B39" s="32" t="s">
        <v>5</v>
      </c>
      <c r="C39" s="30">
        <f>'Economy &amp; Infrastructure'!C114</f>
        <v>401269</v>
      </c>
      <c r="D39" s="95">
        <f>'Economy &amp; Infrastructure'!D114</f>
        <v>512712</v>
      </c>
      <c r="E39" s="150">
        <f>D39-C39</f>
        <v>111443</v>
      </c>
      <c r="F39" s="124">
        <f>E39/C39</f>
        <v>0.27772641295490058</v>
      </c>
      <c r="G39" s="126">
        <f>H39/C39</f>
        <v>0.2551340009380163</v>
      </c>
      <c r="H39" s="127">
        <f>(D39*100)/101.8-C39</f>
        <v>102377.36542239686</v>
      </c>
    </row>
    <row r="40" spans="1:8" ht="17.25" thickBot="1" x14ac:dyDescent="0.3">
      <c r="A40" s="244"/>
      <c r="B40" s="16" t="s">
        <v>6</v>
      </c>
      <c r="C40" s="141">
        <f>SUM(C38:C39)</f>
        <v>1114062</v>
      </c>
      <c r="D40" s="89">
        <f t="shared" ref="D40" si="5">SUM(D38:D39)</f>
        <v>1300679</v>
      </c>
      <c r="E40" s="17">
        <f>D40-C40</f>
        <v>186617</v>
      </c>
      <c r="F40" s="125">
        <f>E40/C40</f>
        <v>0.16751042581113079</v>
      </c>
      <c r="G40" s="128">
        <f>H40/C40</f>
        <v>0.14686682299718151</v>
      </c>
      <c r="H40" s="122">
        <f>(D40*100)/101.8-C40</f>
        <v>163618.74656188604</v>
      </c>
    </row>
    <row r="41" spans="1:8" ht="17.25" thickBot="1" x14ac:dyDescent="0.3">
      <c r="A41" s="5"/>
      <c r="B41" s="6"/>
      <c r="C41" s="7"/>
      <c r="D41" s="8"/>
      <c r="E41" s="9"/>
      <c r="F41" s="10"/>
      <c r="G41" s="10"/>
      <c r="H41" s="11"/>
    </row>
    <row r="42" spans="1:8" ht="33.75" thickBot="1" x14ac:dyDescent="0.3">
      <c r="A42" s="18" t="s">
        <v>7</v>
      </c>
      <c r="B42" s="118" t="s">
        <v>8</v>
      </c>
      <c r="C42" s="120">
        <f>'Economy &amp; Infrastructure'!C130</f>
        <v>39847</v>
      </c>
      <c r="D42" s="148">
        <f>'Economy &amp; Infrastructure'!D130</f>
        <v>112065</v>
      </c>
      <c r="E42" s="151">
        <f>D42-C42</f>
        <v>72218</v>
      </c>
      <c r="F42" s="125">
        <f>E42/C42</f>
        <v>1.8123823625367028</v>
      </c>
      <c r="G42" s="128">
        <f>H42/C42</f>
        <v>1.7626545800949929</v>
      </c>
      <c r="H42" s="122">
        <f>(D42*100)/101.8-C42</f>
        <v>70236.497053045183</v>
      </c>
    </row>
    <row r="43" spans="1:8" ht="17.25" thickBot="1" x14ac:dyDescent="0.3">
      <c r="A43" s="5"/>
      <c r="B43" s="6"/>
      <c r="C43" s="19"/>
      <c r="D43" s="20"/>
      <c r="E43" s="21"/>
      <c r="F43" s="22"/>
      <c r="G43" s="22"/>
      <c r="H43" s="23"/>
    </row>
    <row r="44" spans="1:8" ht="20.25" customHeight="1" thickBot="1" x14ac:dyDescent="0.3">
      <c r="A44" s="236" t="s">
        <v>288</v>
      </c>
      <c r="B44" s="245" t="s">
        <v>14</v>
      </c>
      <c r="C44" s="129">
        <f t="shared" ref="C44:D44" si="6">C40+C42</f>
        <v>1153909</v>
      </c>
      <c r="D44" s="130">
        <f t="shared" si="6"/>
        <v>1412744</v>
      </c>
      <c r="E44" s="129">
        <f>E40+E42</f>
        <v>258835</v>
      </c>
      <c r="F44" s="133">
        <f>E44/C44</f>
        <v>0.22431144916973522</v>
      </c>
      <c r="G44" s="134">
        <f>H44/C44</f>
        <v>0.20266350606064373</v>
      </c>
      <c r="H44" s="135">
        <f>(D44*100)/101.8-C44</f>
        <v>233855.24361493136</v>
      </c>
    </row>
    <row r="45" spans="1:8" ht="20.25" customHeight="1" thickBot="1" x14ac:dyDescent="0.3"/>
    <row r="46" spans="1:8" ht="23.25" thickBot="1" x14ac:dyDescent="0.3">
      <c r="A46" s="247" t="s">
        <v>285</v>
      </c>
      <c r="B46" s="248"/>
      <c r="C46" s="248"/>
      <c r="D46" s="250"/>
      <c r="E46" s="240" t="s">
        <v>0</v>
      </c>
      <c r="F46" s="246"/>
      <c r="G46" s="240" t="s">
        <v>1</v>
      </c>
      <c r="H46" s="246"/>
    </row>
    <row r="47" spans="1:8" ht="90.75" thickBot="1" x14ac:dyDescent="0.3">
      <c r="A47" s="240"/>
      <c r="B47" s="246" t="s">
        <v>11</v>
      </c>
      <c r="C47" s="136" t="s">
        <v>277</v>
      </c>
      <c r="D47" s="3" t="s">
        <v>279</v>
      </c>
      <c r="E47" s="137" t="s">
        <v>280</v>
      </c>
      <c r="F47" s="138" t="s">
        <v>2</v>
      </c>
      <c r="G47" s="139" t="s">
        <v>281</v>
      </c>
      <c r="H47" s="140" t="s">
        <v>282</v>
      </c>
    </row>
    <row r="48" spans="1:8" ht="17.25" thickBot="1" x14ac:dyDescent="0.3">
      <c r="A48" s="5"/>
      <c r="B48" s="6"/>
      <c r="C48" s="19"/>
      <c r="D48" s="20"/>
      <c r="E48" s="21"/>
      <c r="F48" s="22"/>
      <c r="G48" s="22"/>
      <c r="H48" s="23"/>
    </row>
    <row r="49" spans="1:8" ht="16.5" x14ac:dyDescent="0.25">
      <c r="A49" s="242" t="s">
        <v>3</v>
      </c>
      <c r="B49" s="33" t="s">
        <v>4</v>
      </c>
      <c r="C49" s="25">
        <f>Education!C30</f>
        <v>1445445</v>
      </c>
      <c r="D49" s="94">
        <f>Education!G30</f>
        <v>1490899</v>
      </c>
      <c r="E49" s="109">
        <f>D49-C49</f>
        <v>45454</v>
      </c>
      <c r="F49" s="103">
        <f>E49/C49</f>
        <v>3.144637118672796E-2</v>
      </c>
      <c r="G49" s="105">
        <f>H49/C49</f>
        <v>1.3208616096982366E-2</v>
      </c>
      <c r="H49" s="14">
        <f>(D49*100)/101.8-C49</f>
        <v>19092.328094302677</v>
      </c>
    </row>
    <row r="50" spans="1:8" ht="17.25" thickBot="1" x14ac:dyDescent="0.3">
      <c r="A50" s="243"/>
      <c r="B50" s="32" t="s">
        <v>5</v>
      </c>
      <c r="C50" s="30">
        <f>Education!C40</f>
        <v>175768</v>
      </c>
      <c r="D50" s="95">
        <f>Education!D40</f>
        <v>100813</v>
      </c>
      <c r="E50" s="150">
        <f>D50-C50</f>
        <v>-74955</v>
      </c>
      <c r="F50" s="124">
        <f>E50/C50</f>
        <v>-0.42644281097810749</v>
      </c>
      <c r="G50" s="126">
        <f>H50/C50</f>
        <v>-0.43658429369165763</v>
      </c>
      <c r="H50" s="127">
        <f>(D50*100)/101.8-C50</f>
        <v>-76737.548133595279</v>
      </c>
    </row>
    <row r="51" spans="1:8" ht="17.25" thickBot="1" x14ac:dyDescent="0.3">
      <c r="A51" s="244"/>
      <c r="B51" s="118" t="s">
        <v>6</v>
      </c>
      <c r="C51" s="141">
        <f>SUM(C49:C50)</f>
        <v>1621213</v>
      </c>
      <c r="D51" s="89">
        <f t="shared" ref="D51" si="7">SUM(D49:D50)</f>
        <v>1591712</v>
      </c>
      <c r="E51" s="17">
        <f>D51-C51</f>
        <v>-29501</v>
      </c>
      <c r="F51" s="125">
        <f>E51/C51</f>
        <v>-1.8196868640949708E-2</v>
      </c>
      <c r="G51" s="128">
        <f>H51/C51</f>
        <v>-3.5556845423329757E-2</v>
      </c>
      <c r="H51" s="122">
        <f>(D51*100)/101.8-C51</f>
        <v>-57645.220039292704</v>
      </c>
    </row>
    <row r="52" spans="1:8" ht="17.25" thickBot="1" x14ac:dyDescent="0.3">
      <c r="A52" s="5"/>
      <c r="B52" s="6"/>
      <c r="C52" s="19"/>
      <c r="D52" s="20"/>
      <c r="E52" s="21"/>
      <c r="F52" s="22"/>
      <c r="G52" s="22"/>
      <c r="H52" s="23"/>
    </row>
    <row r="53" spans="1:8" ht="16.5" x14ac:dyDescent="0.25">
      <c r="A53" s="242" t="s">
        <v>7</v>
      </c>
      <c r="B53" s="33" t="s">
        <v>12</v>
      </c>
      <c r="C53" s="25">
        <f>Education!C53</f>
        <v>-71147</v>
      </c>
      <c r="D53" s="94">
        <f>Education!D53</f>
        <v>-90054</v>
      </c>
      <c r="E53" s="109">
        <f>D53-C53</f>
        <v>-18907</v>
      </c>
      <c r="F53" s="103">
        <f>E53/C53</f>
        <v>0.26574556903312857</v>
      </c>
      <c r="G53" s="105">
        <f>H53/C53</f>
        <v>0.24336499905022457</v>
      </c>
      <c r="H53" s="14">
        <f>(D53*100)/101.8-C53</f>
        <v>-17314.689587426328</v>
      </c>
    </row>
    <row r="54" spans="1:8" ht="17.25" thickBot="1" x14ac:dyDescent="0.3">
      <c r="A54" s="243"/>
      <c r="B54" s="32" t="s">
        <v>13</v>
      </c>
      <c r="C54" s="30">
        <f>Education!C63</f>
        <v>414050</v>
      </c>
      <c r="D54" s="95">
        <f>Education!D63</f>
        <v>491871</v>
      </c>
      <c r="E54" s="79">
        <f>D54-C54</f>
        <v>77821</v>
      </c>
      <c r="F54" s="104">
        <f>E54/C54</f>
        <v>0.18795073058809322</v>
      </c>
      <c r="G54" s="106">
        <f>H54/C54</f>
        <v>0.16694570784684995</v>
      </c>
      <c r="H54" s="27">
        <f>(D54*100)/101.8-C54</f>
        <v>69123.870333988219</v>
      </c>
    </row>
    <row r="55" spans="1:8" ht="33.75" thickBot="1" x14ac:dyDescent="0.3">
      <c r="A55" s="251"/>
      <c r="B55" s="16" t="s">
        <v>8</v>
      </c>
      <c r="C55" s="141">
        <f>SUM(C53:C54)</f>
        <v>342903</v>
      </c>
      <c r="D55" s="89">
        <f t="shared" ref="D55" si="8">SUM(D53:D54)</f>
        <v>401817</v>
      </c>
      <c r="E55" s="17">
        <f>D55-C55</f>
        <v>58914</v>
      </c>
      <c r="F55" s="125">
        <f>E55/C55</f>
        <v>0.17180952047663625</v>
      </c>
      <c r="G55" s="128">
        <f>H55/C55</f>
        <v>0.15108990223638144</v>
      </c>
      <c r="H55" s="122">
        <f>(D55*100)/101.8-C55</f>
        <v>51809.180746561906</v>
      </c>
    </row>
    <row r="56" spans="1:8" ht="17.25" thickBot="1" x14ac:dyDescent="0.3">
      <c r="A56" s="5"/>
      <c r="B56" s="6"/>
      <c r="C56" s="19"/>
      <c r="D56" s="20"/>
      <c r="E56" s="21"/>
      <c r="F56" s="22"/>
      <c r="G56" s="22"/>
      <c r="H56" s="23"/>
    </row>
    <row r="57" spans="1:8" ht="20.25" thickBot="1" x14ac:dyDescent="0.3">
      <c r="A57" s="236" t="s">
        <v>287</v>
      </c>
      <c r="B57" s="237"/>
      <c r="C57" s="129">
        <f>C51+C55</f>
        <v>1964116</v>
      </c>
      <c r="D57" s="130">
        <f t="shared" ref="D57" si="9">D51+D55</f>
        <v>1993529</v>
      </c>
      <c r="E57" s="129">
        <f>E51+E55</f>
        <v>29413</v>
      </c>
      <c r="F57" s="133">
        <f>E57/C57</f>
        <v>1.4975184765054609E-2</v>
      </c>
      <c r="G57" s="134">
        <f>H57/C57</f>
        <v>-2.9713312720485228E-3</v>
      </c>
      <c r="H57" s="135">
        <f>(D57*100)/101.8-C57</f>
        <v>-5836.0392927308567</v>
      </c>
    </row>
    <row r="58" spans="1:8" ht="15.75" thickBot="1" x14ac:dyDescent="0.3"/>
    <row r="59" spans="1:8" ht="23.25" thickBot="1" x14ac:dyDescent="0.3">
      <c r="A59" s="247" t="s">
        <v>286</v>
      </c>
      <c r="B59" s="248"/>
      <c r="C59" s="248"/>
      <c r="D59" s="250"/>
      <c r="E59" s="240" t="s">
        <v>0</v>
      </c>
      <c r="F59" s="246"/>
      <c r="G59" s="240" t="s">
        <v>1</v>
      </c>
      <c r="H59" s="246"/>
    </row>
    <row r="60" spans="1:8" ht="90.75" thickBot="1" x14ac:dyDescent="0.3">
      <c r="A60" s="240"/>
      <c r="B60" s="246"/>
      <c r="C60" s="136" t="s">
        <v>277</v>
      </c>
      <c r="D60" s="3" t="s">
        <v>279</v>
      </c>
      <c r="E60" s="137" t="s">
        <v>280</v>
      </c>
      <c r="F60" s="138" t="s">
        <v>2</v>
      </c>
      <c r="G60" s="139" t="s">
        <v>281</v>
      </c>
      <c r="H60" s="140" t="s">
        <v>282</v>
      </c>
    </row>
    <row r="61" spans="1:8" ht="17.25" thickBot="1" x14ac:dyDescent="0.3">
      <c r="A61" s="5"/>
      <c r="B61" s="6"/>
      <c r="C61" s="19"/>
      <c r="D61" s="20"/>
      <c r="E61" s="21"/>
      <c r="F61" s="22"/>
      <c r="G61" s="22"/>
      <c r="H61" s="23"/>
    </row>
    <row r="62" spans="1:8" ht="16.5" x14ac:dyDescent="0.25">
      <c r="A62" s="242" t="s">
        <v>3</v>
      </c>
      <c r="B62" s="33" t="s">
        <v>4</v>
      </c>
      <c r="C62" s="25">
        <f>'Environment &amp; Rural Affairs'!C37</f>
        <v>278600</v>
      </c>
      <c r="D62" s="94">
        <f>'Environment &amp; Rural Affairs'!G37</f>
        <v>284597</v>
      </c>
      <c r="E62" s="109">
        <f>D62-C62</f>
        <v>5997</v>
      </c>
      <c r="F62" s="103">
        <f>E62/C62</f>
        <v>2.1525484565685572E-2</v>
      </c>
      <c r="G62" s="105">
        <f>H62/C62</f>
        <v>3.4631479034239673E-3</v>
      </c>
      <c r="H62" s="14">
        <f>(D62*100)/101.8-C62</f>
        <v>964.83300589391729</v>
      </c>
    </row>
    <row r="63" spans="1:8" ht="17.25" thickBot="1" x14ac:dyDescent="0.3">
      <c r="A63" s="243"/>
      <c r="B63" s="32" t="s">
        <v>5</v>
      </c>
      <c r="C63" s="30">
        <f>'Environment &amp; Rural Affairs'!C65</f>
        <v>107300</v>
      </c>
      <c r="D63" s="95">
        <f>'Environment &amp; Rural Affairs'!D65</f>
        <v>83772</v>
      </c>
      <c r="E63" s="79">
        <f>D63-C63</f>
        <v>-23528</v>
      </c>
      <c r="F63" s="104">
        <f>E63/C63</f>
        <v>-0.21927306616961789</v>
      </c>
      <c r="G63" s="106">
        <f>H63/C63</f>
        <v>-0.23307766814304312</v>
      </c>
      <c r="H63" s="27">
        <f>(D63*100)/101.8-C63</f>
        <v>-25009.233791748527</v>
      </c>
    </row>
    <row r="64" spans="1:8" ht="17.25" thickBot="1" x14ac:dyDescent="0.3">
      <c r="A64" s="244"/>
      <c r="B64" s="118" t="s">
        <v>6</v>
      </c>
      <c r="C64" s="141">
        <f t="shared" ref="C64:D64" si="10">SUM(C62:C63)</f>
        <v>385900</v>
      </c>
      <c r="D64" s="89">
        <f t="shared" si="10"/>
        <v>368369</v>
      </c>
      <c r="E64" s="17">
        <f>D64-C64</f>
        <v>-17531</v>
      </c>
      <c r="F64" s="125">
        <f>E64/C64</f>
        <v>-4.5428867582275198E-2</v>
      </c>
      <c r="G64" s="128">
        <f>H64/C64</f>
        <v>-6.2307335542510001E-2</v>
      </c>
      <c r="H64" s="122">
        <f>(D64*100)/101.8-C64</f>
        <v>-24044.40078585461</v>
      </c>
    </row>
    <row r="65" spans="1:8" ht="17.25" thickBot="1" x14ac:dyDescent="0.3">
      <c r="A65" s="5"/>
      <c r="B65" s="6"/>
      <c r="C65" s="7"/>
      <c r="D65" s="8"/>
      <c r="E65" s="9"/>
      <c r="F65" s="10"/>
      <c r="G65" s="10"/>
      <c r="H65" s="11"/>
    </row>
    <row r="66" spans="1:8" ht="33.75" thickBot="1" x14ac:dyDescent="0.3">
      <c r="A66" s="18" t="s">
        <v>7</v>
      </c>
      <c r="B66" s="118" t="s">
        <v>8</v>
      </c>
      <c r="C66" s="120">
        <f>'Environment &amp; Rural Affairs'!C75</f>
        <v>2400</v>
      </c>
      <c r="D66" s="148">
        <f>'Environment &amp; Rural Affairs'!D75</f>
        <v>2400</v>
      </c>
      <c r="E66" s="151">
        <f>D66-C66</f>
        <v>0</v>
      </c>
      <c r="F66" s="125">
        <f>E66/C66</f>
        <v>0</v>
      </c>
      <c r="G66" s="128">
        <f>H66/C66</f>
        <v>-1.7681728880157076E-2</v>
      </c>
      <c r="H66" s="122">
        <f>(D66*100)/101.8-C66</f>
        <v>-42.436149312376983</v>
      </c>
    </row>
    <row r="67" spans="1:8" ht="17.25" thickBot="1" x14ac:dyDescent="0.3">
      <c r="A67" s="5"/>
      <c r="B67" s="6"/>
      <c r="C67" s="19"/>
      <c r="D67" s="20"/>
      <c r="E67" s="21"/>
      <c r="F67" s="22"/>
      <c r="G67" s="22"/>
      <c r="H67" s="23"/>
    </row>
    <row r="68" spans="1:8" ht="20.25" thickBot="1" x14ac:dyDescent="0.3">
      <c r="A68" s="236" t="s">
        <v>290</v>
      </c>
      <c r="B68" s="237" t="s">
        <v>16</v>
      </c>
      <c r="C68" s="129">
        <f t="shared" ref="C68:D68" si="11">C64+C66</f>
        <v>388300</v>
      </c>
      <c r="D68" s="130">
        <f t="shared" si="11"/>
        <v>370769</v>
      </c>
      <c r="E68" s="129">
        <f>E64+E66</f>
        <v>-17531</v>
      </c>
      <c r="F68" s="133">
        <f>E68/C68</f>
        <v>-4.5148081380376001E-2</v>
      </c>
      <c r="G68" s="134">
        <f>H68/C68</f>
        <v>-6.2031514126106024E-2</v>
      </c>
      <c r="H68" s="135">
        <f>(D68*100)/101.8-C68</f>
        <v>-24086.836935166968</v>
      </c>
    </row>
    <row r="69" spans="1:8" ht="15.75" thickBot="1" x14ac:dyDescent="0.3"/>
    <row r="70" spans="1:8" ht="23.25" thickBot="1" x14ac:dyDescent="0.3">
      <c r="A70" s="247" t="s">
        <v>17</v>
      </c>
      <c r="B70" s="248"/>
      <c r="C70" s="248"/>
      <c r="D70" s="250"/>
      <c r="E70" s="240" t="s">
        <v>0</v>
      </c>
      <c r="F70" s="246"/>
      <c r="G70" s="240" t="s">
        <v>1</v>
      </c>
      <c r="H70" s="246"/>
    </row>
    <row r="71" spans="1:8" ht="90.75" thickBot="1" x14ac:dyDescent="0.3">
      <c r="A71" s="240"/>
      <c r="B71" s="246" t="s">
        <v>17</v>
      </c>
      <c r="C71" s="136" t="s">
        <v>277</v>
      </c>
      <c r="D71" s="3" t="s">
        <v>279</v>
      </c>
      <c r="E71" s="137" t="s">
        <v>280</v>
      </c>
      <c r="F71" s="138" t="s">
        <v>2</v>
      </c>
      <c r="G71" s="139" t="s">
        <v>281</v>
      </c>
      <c r="H71" s="140" t="s">
        <v>282</v>
      </c>
    </row>
    <row r="72" spans="1:8" ht="17.25" thickBot="1" x14ac:dyDescent="0.3">
      <c r="A72" s="5"/>
      <c r="B72" s="6"/>
      <c r="C72" s="19"/>
      <c r="D72" s="20"/>
      <c r="E72" s="21"/>
      <c r="F72" s="22"/>
      <c r="G72" s="22"/>
      <c r="H72" s="23"/>
    </row>
    <row r="73" spans="1:8" ht="16.5" x14ac:dyDescent="0.25">
      <c r="A73" s="242" t="s">
        <v>3</v>
      </c>
      <c r="B73" s="33" t="s">
        <v>4</v>
      </c>
      <c r="C73" s="25">
        <f>'Central Services &amp; Admin'!C38</f>
        <v>309537</v>
      </c>
      <c r="D73" s="94">
        <f>'Central Services &amp; Admin'!G38</f>
        <v>284526</v>
      </c>
      <c r="E73" s="109">
        <f>D73-C73</f>
        <v>-25011</v>
      </c>
      <c r="F73" s="103">
        <f>E73/C73</f>
        <v>-8.0801325851190653E-2</v>
      </c>
      <c r="G73" s="105">
        <f>H73/C73</f>
        <v>-9.7054347594489748E-2</v>
      </c>
      <c r="H73" s="14">
        <f>(D73*100)/101.8-C73</f>
        <v>-30041.911591355572</v>
      </c>
    </row>
    <row r="74" spans="1:8" ht="17.25" thickBot="1" x14ac:dyDescent="0.3">
      <c r="A74" s="243"/>
      <c r="B74" s="32" t="s">
        <v>5</v>
      </c>
      <c r="C74" s="30">
        <f>'Central Services &amp; Admin'!C52</f>
        <v>11520</v>
      </c>
      <c r="D74" s="95">
        <f>'Central Services &amp; Admin'!D52</f>
        <v>11520</v>
      </c>
      <c r="E74" s="79">
        <f>D74-C74</f>
        <v>0</v>
      </c>
      <c r="F74" s="104">
        <f>E74/C74</f>
        <v>0</v>
      </c>
      <c r="G74" s="106">
        <f>H74/C74</f>
        <v>-1.7681728880157108E-2</v>
      </c>
      <c r="H74" s="27">
        <f>(D74*100)/101.8-C74</f>
        <v>-203.69351669940988</v>
      </c>
    </row>
    <row r="75" spans="1:8" ht="17.25" thickBot="1" x14ac:dyDescent="0.3">
      <c r="A75" s="244"/>
      <c r="B75" s="16" t="s">
        <v>6</v>
      </c>
      <c r="C75" s="141">
        <f t="shared" ref="C75:D75" si="12">SUM(C73:C74)</f>
        <v>321057</v>
      </c>
      <c r="D75" s="89">
        <f t="shared" si="12"/>
        <v>296046</v>
      </c>
      <c r="E75" s="17">
        <f>D75-C75</f>
        <v>-25011</v>
      </c>
      <c r="F75" s="125">
        <f>E75/C75</f>
        <v>-7.7902054775320265E-2</v>
      </c>
      <c r="G75" s="128">
        <f>H75/C75</f>
        <v>-9.4206340643733025E-2</v>
      </c>
      <c r="H75" s="122">
        <f>(D75*100)/101.8-C75</f>
        <v>-30245.605108054995</v>
      </c>
    </row>
    <row r="76" spans="1:8" ht="17.25" thickBot="1" x14ac:dyDescent="0.3">
      <c r="A76" s="5"/>
      <c r="B76" s="6"/>
      <c r="C76" s="7"/>
      <c r="D76" s="8"/>
      <c r="E76" s="9"/>
      <c r="F76" s="10"/>
      <c r="G76" s="10"/>
      <c r="H76" s="11"/>
    </row>
    <row r="77" spans="1:8" ht="33.75" thickBot="1" x14ac:dyDescent="0.3">
      <c r="A77" s="24" t="s">
        <v>7</v>
      </c>
      <c r="B77" s="118" t="s">
        <v>8</v>
      </c>
      <c r="C77" s="120">
        <f>'Central Services &amp; Admin'!C62</f>
        <v>2652</v>
      </c>
      <c r="D77" s="148">
        <f>'Central Services &amp; Admin'!D62</f>
        <v>2828</v>
      </c>
      <c r="E77" s="151">
        <f>D77-C77</f>
        <v>176</v>
      </c>
      <c r="F77" s="125">
        <f>E77/C77</f>
        <v>6.636500754147813E-2</v>
      </c>
      <c r="G77" s="128">
        <f>H77/C77</f>
        <v>4.7509830590842989E-2</v>
      </c>
      <c r="H77" s="122">
        <f>(D77*100)/101.8-C77</f>
        <v>125.9960707269156</v>
      </c>
    </row>
    <row r="78" spans="1:8" ht="17.25" thickBot="1" x14ac:dyDescent="0.3">
      <c r="A78" s="5"/>
      <c r="B78" s="6"/>
      <c r="C78" s="19"/>
      <c r="D78" s="20"/>
      <c r="E78" s="21"/>
      <c r="F78" s="22"/>
      <c r="G78" s="22"/>
      <c r="H78" s="23"/>
    </row>
    <row r="79" spans="1:8" ht="20.25" customHeight="1" thickBot="1" x14ac:dyDescent="0.3">
      <c r="A79" s="236" t="s">
        <v>18</v>
      </c>
      <c r="B79" s="237"/>
      <c r="C79" s="129">
        <f t="shared" ref="C79:D79" si="13">C75+C77</f>
        <v>323709</v>
      </c>
      <c r="D79" s="130">
        <f t="shared" si="13"/>
        <v>298874</v>
      </c>
      <c r="E79" s="129">
        <f>E75+E77</f>
        <v>-24835</v>
      </c>
      <c r="F79" s="133">
        <f>E79/C79</f>
        <v>-7.672014062012486E-2</v>
      </c>
      <c r="G79" s="134">
        <f>H79/C79</f>
        <v>-9.3045324774189489E-2</v>
      </c>
      <c r="H79" s="135">
        <f>(D79*100)/101.8-C79</f>
        <v>-30119.609037328104</v>
      </c>
    </row>
  </sheetData>
  <mergeCells count="43">
    <mergeCell ref="G24:H24"/>
    <mergeCell ref="A25:B25"/>
    <mergeCell ref="A27:A29"/>
    <mergeCell ref="A33:B33"/>
    <mergeCell ref="A49:A51"/>
    <mergeCell ref="G35:H35"/>
    <mergeCell ref="E24:F24"/>
    <mergeCell ref="A35:D35"/>
    <mergeCell ref="E35:F35"/>
    <mergeCell ref="A36:B36"/>
    <mergeCell ref="A24:D24"/>
    <mergeCell ref="A79:B79"/>
    <mergeCell ref="A68:B68"/>
    <mergeCell ref="A70:D70"/>
    <mergeCell ref="E70:F70"/>
    <mergeCell ref="A38:A40"/>
    <mergeCell ref="G70:H70"/>
    <mergeCell ref="A71:B71"/>
    <mergeCell ref="A73:A75"/>
    <mergeCell ref="A62:A64"/>
    <mergeCell ref="A44:B44"/>
    <mergeCell ref="A59:D59"/>
    <mergeCell ref="E59:F59"/>
    <mergeCell ref="G59:H59"/>
    <mergeCell ref="A60:B60"/>
    <mergeCell ref="A46:D46"/>
    <mergeCell ref="E46:F46"/>
    <mergeCell ref="G46:H46"/>
    <mergeCell ref="A47:B47"/>
    <mergeCell ref="A53:A55"/>
    <mergeCell ref="A57:B57"/>
    <mergeCell ref="A22:B22"/>
    <mergeCell ref="E2:F2"/>
    <mergeCell ref="G2:H2"/>
    <mergeCell ref="A3:B3"/>
    <mergeCell ref="A5:A7"/>
    <mergeCell ref="A11:B11"/>
    <mergeCell ref="E13:F13"/>
    <mergeCell ref="G13:H13"/>
    <mergeCell ref="A14:B14"/>
    <mergeCell ref="A16:A18"/>
    <mergeCell ref="A2:D2"/>
    <mergeCell ref="A13:D13"/>
  </mergeCells>
  <pageMargins left="0.7" right="0.7" top="0.75" bottom="0.75" header="0.3" footer="0.3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zoomScale="55" zoomScaleNormal="55" workbookViewId="0">
      <pane xSplit="2" ySplit="2" topLeftCell="D12" activePane="bottomRight" state="frozen"/>
      <selection pane="topRight" activeCell="C1" sqref="C1"/>
      <selection pane="bottomLeft" activeCell="A3" sqref="A3"/>
      <selection pane="bottomRight" activeCell="J53" sqref="J53"/>
    </sheetView>
  </sheetViews>
  <sheetFormatPr defaultRowHeight="15" x14ac:dyDescent="0.25"/>
  <cols>
    <col min="1" max="1" width="45.85546875" bestFit="1" customWidth="1"/>
    <col min="2" max="2" width="91.7109375" customWidth="1"/>
    <col min="3" max="6" width="40.7109375" customWidth="1"/>
    <col min="7" max="7" width="43" customWidth="1"/>
    <col min="8" max="9" width="40.7109375" customWidth="1"/>
    <col min="10" max="11" width="47.42578125" customWidth="1"/>
  </cols>
  <sheetData>
    <row r="1" spans="1:11" ht="15.75" thickBot="1" x14ac:dyDescent="0.3"/>
    <row r="2" spans="1:11" ht="23.25" thickBot="1" x14ac:dyDescent="0.3">
      <c r="A2" s="247" t="s">
        <v>255</v>
      </c>
      <c r="B2" s="248"/>
      <c r="C2" s="248"/>
      <c r="D2" s="248"/>
      <c r="E2" s="248"/>
      <c r="F2" s="248"/>
      <c r="G2" s="250"/>
      <c r="H2" s="238" t="s">
        <v>0</v>
      </c>
      <c r="I2" s="239"/>
      <c r="J2" s="238" t="s">
        <v>1</v>
      </c>
      <c r="K2" s="239"/>
    </row>
    <row r="3" spans="1:11" ht="72.75" thickBot="1" x14ac:dyDescent="0.3">
      <c r="A3" s="35" t="s">
        <v>19</v>
      </c>
      <c r="B3" s="1" t="s">
        <v>20</v>
      </c>
      <c r="C3" s="136" t="s">
        <v>277</v>
      </c>
      <c r="D3" s="2" t="s">
        <v>337</v>
      </c>
      <c r="E3" s="2" t="s">
        <v>336</v>
      </c>
      <c r="F3" s="2" t="s">
        <v>278</v>
      </c>
      <c r="G3" s="2" t="s">
        <v>279</v>
      </c>
      <c r="H3" s="136" t="s">
        <v>280</v>
      </c>
      <c r="I3" s="138" t="s">
        <v>2</v>
      </c>
      <c r="J3" s="139" t="s">
        <v>281</v>
      </c>
      <c r="K3" s="140" t="s">
        <v>282</v>
      </c>
    </row>
    <row r="4" spans="1:11" ht="18.75" thickBot="1" x14ac:dyDescent="0.3">
      <c r="A4" s="36"/>
      <c r="B4" s="37"/>
      <c r="C4" s="38"/>
      <c r="D4" s="39"/>
      <c r="E4" s="39"/>
      <c r="F4" s="39"/>
      <c r="G4" s="39"/>
      <c r="H4" s="40"/>
      <c r="I4" s="41"/>
      <c r="J4" s="41"/>
      <c r="K4" s="42"/>
    </row>
    <row r="5" spans="1:11" ht="16.5" x14ac:dyDescent="0.25">
      <c r="A5" s="242" t="s">
        <v>21</v>
      </c>
      <c r="B5" s="33" t="s">
        <v>22</v>
      </c>
      <c r="C5" s="25">
        <v>6028045</v>
      </c>
      <c r="D5" s="34">
        <v>6028045</v>
      </c>
      <c r="E5" s="34">
        <v>47182</v>
      </c>
      <c r="F5" s="13">
        <f>G5-(D5+E5)</f>
        <v>276000</v>
      </c>
      <c r="G5" s="216">
        <v>6351227</v>
      </c>
      <c r="H5" s="43">
        <f>G5-C5</f>
        <v>323182</v>
      </c>
      <c r="I5" s="103">
        <f>IFERROR(H5/C5,"-")</f>
        <v>5.3613070240849228E-2</v>
      </c>
      <c r="J5" s="105">
        <f>IFERROR(K5/C5,"-")</f>
        <v>3.4983369588260628E-2</v>
      </c>
      <c r="K5" s="14">
        <f>(G5*100)/101.8-C5</f>
        <v>210881.32612966653</v>
      </c>
    </row>
    <row r="6" spans="1:11" ht="17.25" thickBot="1" x14ac:dyDescent="0.3">
      <c r="A6" s="243"/>
      <c r="B6" s="32" t="s">
        <v>23</v>
      </c>
      <c r="C6" s="30">
        <v>235035</v>
      </c>
      <c r="D6" s="29">
        <v>249354</v>
      </c>
      <c r="E6" s="29">
        <v>-35506</v>
      </c>
      <c r="F6" s="29">
        <f>G6-(D6+E6)</f>
        <v>-1587</v>
      </c>
      <c r="G6" s="217">
        <v>212261</v>
      </c>
      <c r="H6" s="85">
        <f>G6-C6</f>
        <v>-22774</v>
      </c>
      <c r="I6" s="104">
        <f>IFERROR(H6/C6,"-")</f>
        <v>-9.6896206947901381E-2</v>
      </c>
      <c r="J6" s="106">
        <f>IFERROR(K6/C6,"-")</f>
        <v>-0.11286464336729018</v>
      </c>
      <c r="K6" s="27">
        <f>(G6*100)/101.8-C6</f>
        <v>-26527.141453831049</v>
      </c>
    </row>
    <row r="7" spans="1:11" ht="17.25" thickBot="1" x14ac:dyDescent="0.3">
      <c r="A7" s="244"/>
      <c r="B7" s="118" t="s">
        <v>24</v>
      </c>
      <c r="C7" s="141">
        <f>SUM(C5:C6)</f>
        <v>6263080</v>
      </c>
      <c r="D7" s="142">
        <f>SUM(D5:D6)</f>
        <v>6277399</v>
      </c>
      <c r="E7" s="142">
        <f>SUM(E5:E6)</f>
        <v>11676</v>
      </c>
      <c r="F7" s="215">
        <f>G7-(D7+E7)</f>
        <v>274413</v>
      </c>
      <c r="G7" s="164">
        <f>SUM(G5:G6)</f>
        <v>6563488</v>
      </c>
      <c r="H7" s="162">
        <f>G7-C7</f>
        <v>300408</v>
      </c>
      <c r="I7" s="204">
        <f>IFERROR(H7/C7,"-")</f>
        <v>4.7964899059248806E-2</v>
      </c>
      <c r="J7" s="165">
        <f>IFERROR(K7/C7,"-")</f>
        <v>2.9435067838161907E-2</v>
      </c>
      <c r="K7" s="164">
        <f>(G7*100)/101.8-C7</f>
        <v>184354.18467583507</v>
      </c>
    </row>
    <row r="8" spans="1:11" ht="17.25" thickBot="1" x14ac:dyDescent="0.3">
      <c r="A8" s="5"/>
      <c r="B8" s="6"/>
      <c r="C8" s="7"/>
      <c r="D8" s="8"/>
      <c r="E8" s="8"/>
      <c r="F8" s="8"/>
      <c r="G8" s="8"/>
      <c r="H8" s="9"/>
      <c r="I8" s="10"/>
      <c r="J8" s="10"/>
      <c r="K8" s="11"/>
    </row>
    <row r="9" spans="1:11" ht="17.25" thickBot="1" x14ac:dyDescent="0.3">
      <c r="A9" s="252" t="s">
        <v>25</v>
      </c>
      <c r="B9" s="107" t="s">
        <v>26</v>
      </c>
      <c r="C9" s="25">
        <v>184049</v>
      </c>
      <c r="D9" s="34">
        <v>184049</v>
      </c>
      <c r="E9" s="34">
        <v>1000</v>
      </c>
      <c r="F9" s="13">
        <f>G9-(D9+E9)</f>
        <v>7000</v>
      </c>
      <c r="G9" s="216">
        <v>192049</v>
      </c>
      <c r="H9" s="43">
        <f>G9-C9</f>
        <v>8000</v>
      </c>
      <c r="I9" s="103">
        <f t="shared" ref="I9:I12" si="0">IFERROR(H9/C9,"-")</f>
        <v>4.3466685502230387E-2</v>
      </c>
      <c r="J9" s="105">
        <f t="shared" ref="J9:J12" si="1">IFERROR(K9/C9,"-")</f>
        <v>2.5016390473703673E-2</v>
      </c>
      <c r="K9" s="14">
        <f>(G9*100)/101.8-C9</f>
        <v>4604.2416502946871</v>
      </c>
    </row>
    <row r="10" spans="1:11" ht="17.25" thickBot="1" x14ac:dyDescent="0.3">
      <c r="A10" s="253"/>
      <c r="B10" s="108" t="s">
        <v>27</v>
      </c>
      <c r="C10" s="84">
        <v>18411</v>
      </c>
      <c r="D10" s="52">
        <v>18227</v>
      </c>
      <c r="E10" s="52">
        <v>-15737</v>
      </c>
      <c r="F10" s="52">
        <f t="shared" ref="F10:F12" si="2">G10-(D10+E10)</f>
        <v>1000</v>
      </c>
      <c r="G10" s="218">
        <v>3490</v>
      </c>
      <c r="H10" s="49">
        <f>G10-C10</f>
        <v>-14921</v>
      </c>
      <c r="I10" s="112">
        <f t="shared" si="0"/>
        <v>-0.81043941122155239</v>
      </c>
      <c r="J10" s="113">
        <f t="shared" si="1"/>
        <v>-0.81379117015869584</v>
      </c>
      <c r="K10" s="50">
        <f>(G10*100)/101.8-C10</f>
        <v>-14982.709233791749</v>
      </c>
    </row>
    <row r="11" spans="1:11" ht="16.5" x14ac:dyDescent="0.25">
      <c r="A11" s="243"/>
      <c r="B11" s="82" t="s">
        <v>28</v>
      </c>
      <c r="C11" s="84">
        <v>1256</v>
      </c>
      <c r="D11" s="102">
        <v>1256</v>
      </c>
      <c r="E11" s="102">
        <v>0</v>
      </c>
      <c r="F11" s="52">
        <f t="shared" si="2"/>
        <v>1000</v>
      </c>
      <c r="G11" s="218">
        <v>2256</v>
      </c>
      <c r="H11" s="49">
        <f>G11-C11</f>
        <v>1000</v>
      </c>
      <c r="I11" s="112">
        <f t="shared" si="0"/>
        <v>0.79617834394904463</v>
      </c>
      <c r="J11" s="113">
        <f t="shared" si="1"/>
        <v>0.76441880545092777</v>
      </c>
      <c r="K11" s="50">
        <f>(G11*100)/101.8-C11</f>
        <v>960.11001964636534</v>
      </c>
    </row>
    <row r="12" spans="1:11" ht="17.25" thickBot="1" x14ac:dyDescent="0.3">
      <c r="A12" s="243"/>
      <c r="B12" s="83" t="s">
        <v>29</v>
      </c>
      <c r="C12" s="30">
        <v>26975</v>
      </c>
      <c r="D12" s="29">
        <v>26975</v>
      </c>
      <c r="E12" s="29">
        <v>0</v>
      </c>
      <c r="F12" s="29">
        <f t="shared" si="2"/>
        <v>0</v>
      </c>
      <c r="G12" s="217">
        <v>26975</v>
      </c>
      <c r="H12" s="85">
        <f>G12-C12</f>
        <v>0</v>
      </c>
      <c r="I12" s="104">
        <f t="shared" si="0"/>
        <v>0</v>
      </c>
      <c r="J12" s="106">
        <f t="shared" si="1"/>
        <v>-1.7681728880157097E-2</v>
      </c>
      <c r="K12" s="27">
        <f>(G12*100)/101.8-C12</f>
        <v>-476.96463654223771</v>
      </c>
    </row>
    <row r="13" spans="1:11" ht="17.25" thickBot="1" x14ac:dyDescent="0.3">
      <c r="A13" s="244"/>
      <c r="B13" s="118" t="s">
        <v>30</v>
      </c>
      <c r="C13" s="141">
        <f>SUM(C9:C12)</f>
        <v>230691</v>
      </c>
      <c r="D13" s="142">
        <f>SUM(D9:D12)</f>
        <v>230507</v>
      </c>
      <c r="E13" s="142">
        <f>SUM(E9:E12)</f>
        <v>-14737</v>
      </c>
      <c r="F13" s="89">
        <f>G13-(D13+E13)</f>
        <v>9000</v>
      </c>
      <c r="G13" s="164">
        <f>SUM(G9:G12)</f>
        <v>224770</v>
      </c>
      <c r="H13" s="215">
        <f>G13-C13</f>
        <v>-5921</v>
      </c>
      <c r="I13" s="204">
        <f>IFERROR(H13/C13,"-")</f>
        <v>-2.5666367565271294E-2</v>
      </c>
      <c r="J13" s="165">
        <f>IFERROR(K13/C13,"-")</f>
        <v>-4.289427069280087E-2</v>
      </c>
      <c r="K13" s="164">
        <f>(G13*100)/101.8-C13</f>
        <v>-9895.3222003929259</v>
      </c>
    </row>
    <row r="14" spans="1:11" ht="17.25" thickBot="1" x14ac:dyDescent="0.3">
      <c r="A14" s="5"/>
      <c r="B14" s="6"/>
      <c r="C14" s="7"/>
      <c r="D14" s="8"/>
      <c r="E14" s="8"/>
      <c r="F14" s="8"/>
      <c r="G14" s="8"/>
      <c r="H14" s="9"/>
      <c r="I14" s="10"/>
      <c r="J14" s="10"/>
      <c r="K14" s="11"/>
    </row>
    <row r="15" spans="1:11" ht="16.5" x14ac:dyDescent="0.25">
      <c r="A15" s="242" t="s">
        <v>31</v>
      </c>
      <c r="B15" s="81" t="s">
        <v>32</v>
      </c>
      <c r="C15" s="25">
        <v>86478</v>
      </c>
      <c r="D15" s="31">
        <v>86478</v>
      </c>
      <c r="E15" s="31">
        <v>2702</v>
      </c>
      <c r="F15" s="13">
        <f t="shared" ref="F15:F22" si="3">G15-(D15+E15)</f>
        <v>0</v>
      </c>
      <c r="G15" s="44">
        <v>89180</v>
      </c>
      <c r="H15" s="43">
        <f t="shared" ref="H15:H23" si="4">G15-C15</f>
        <v>2702</v>
      </c>
      <c r="I15" s="103">
        <f t="shared" ref="I15:I22" si="5">IFERROR(H15/C15,"-")</f>
        <v>3.1244940909826775E-2</v>
      </c>
      <c r="J15" s="105">
        <f t="shared" ref="J15:J22" si="6">IFERROR(K15/C15,"-")</f>
        <v>1.3010747455625582E-2</v>
      </c>
      <c r="K15" s="14">
        <f t="shared" ref="K15:K23" si="7">(G15*100)/101.8-C15</f>
        <v>1125.1434184675891</v>
      </c>
    </row>
    <row r="16" spans="1:11" ht="16.5" x14ac:dyDescent="0.25">
      <c r="A16" s="243"/>
      <c r="B16" s="87" t="s">
        <v>33</v>
      </c>
      <c r="C16" s="84">
        <v>3516</v>
      </c>
      <c r="D16" s="80">
        <v>3516</v>
      </c>
      <c r="E16" s="80">
        <v>0</v>
      </c>
      <c r="F16" s="52">
        <f t="shared" si="3"/>
        <v>0</v>
      </c>
      <c r="G16" s="53">
        <v>3516</v>
      </c>
      <c r="H16" s="49">
        <f t="shared" si="4"/>
        <v>0</v>
      </c>
      <c r="I16" s="112">
        <f t="shared" si="5"/>
        <v>0</v>
      </c>
      <c r="J16" s="113">
        <f t="shared" si="6"/>
        <v>-1.7681728880157177E-2</v>
      </c>
      <c r="K16" s="50">
        <f t="shared" si="7"/>
        <v>-62.16895874263264</v>
      </c>
    </row>
    <row r="17" spans="1:11" ht="16.5" x14ac:dyDescent="0.25">
      <c r="A17" s="243"/>
      <c r="B17" s="87" t="s">
        <v>34</v>
      </c>
      <c r="C17" s="84">
        <v>4421</v>
      </c>
      <c r="D17" s="80">
        <v>4364</v>
      </c>
      <c r="E17" s="80">
        <v>-4364</v>
      </c>
      <c r="F17" s="52">
        <f t="shared" si="3"/>
        <v>0</v>
      </c>
      <c r="G17" s="53">
        <v>0</v>
      </c>
      <c r="H17" s="49">
        <f t="shared" si="4"/>
        <v>-4421</v>
      </c>
      <c r="I17" s="112">
        <f t="shared" si="5"/>
        <v>-1</v>
      </c>
      <c r="J17" s="113">
        <f t="shared" si="6"/>
        <v>-1</v>
      </c>
      <c r="K17" s="50">
        <f t="shared" si="7"/>
        <v>-4421</v>
      </c>
    </row>
    <row r="18" spans="1:11" ht="16.5" x14ac:dyDescent="0.25">
      <c r="A18" s="243"/>
      <c r="B18" s="87" t="s">
        <v>35</v>
      </c>
      <c r="C18" s="84">
        <v>5087</v>
      </c>
      <c r="D18" s="80">
        <v>5087</v>
      </c>
      <c r="E18" s="80">
        <v>-5087</v>
      </c>
      <c r="F18" s="52">
        <f t="shared" si="3"/>
        <v>0</v>
      </c>
      <c r="G18" s="53">
        <v>0</v>
      </c>
      <c r="H18" s="49">
        <f t="shared" si="4"/>
        <v>-5087</v>
      </c>
      <c r="I18" s="112">
        <f t="shared" si="5"/>
        <v>-1</v>
      </c>
      <c r="J18" s="113">
        <f t="shared" si="6"/>
        <v>-1</v>
      </c>
      <c r="K18" s="50">
        <f t="shared" si="7"/>
        <v>-5087</v>
      </c>
    </row>
    <row r="19" spans="1:11" ht="16.5" x14ac:dyDescent="0.25">
      <c r="A19" s="243"/>
      <c r="B19" s="87" t="s">
        <v>36</v>
      </c>
      <c r="C19" s="84">
        <v>9681</v>
      </c>
      <c r="D19" s="80">
        <v>9681</v>
      </c>
      <c r="E19" s="80">
        <v>-9681</v>
      </c>
      <c r="F19" s="52">
        <f t="shared" si="3"/>
        <v>0</v>
      </c>
      <c r="G19" s="53">
        <v>0</v>
      </c>
      <c r="H19" s="49">
        <f t="shared" si="4"/>
        <v>-9681</v>
      </c>
      <c r="I19" s="112">
        <f t="shared" si="5"/>
        <v>-1</v>
      </c>
      <c r="J19" s="113">
        <f t="shared" si="6"/>
        <v>-1</v>
      </c>
      <c r="K19" s="50">
        <f t="shared" si="7"/>
        <v>-9681</v>
      </c>
    </row>
    <row r="20" spans="1:11" ht="16.5" x14ac:dyDescent="0.25">
      <c r="A20" s="243"/>
      <c r="B20" s="87" t="s">
        <v>322</v>
      </c>
      <c r="C20" s="84">
        <v>0</v>
      </c>
      <c r="D20" s="80">
        <v>0</v>
      </c>
      <c r="E20" s="80">
        <v>19531</v>
      </c>
      <c r="F20" s="52">
        <f t="shared" si="3"/>
        <v>0</v>
      </c>
      <c r="G20" s="53">
        <v>19531</v>
      </c>
      <c r="H20" s="49">
        <f t="shared" si="4"/>
        <v>19531</v>
      </c>
      <c r="I20" s="112" t="str">
        <f t="shared" si="5"/>
        <v>-</v>
      </c>
      <c r="J20" s="113" t="str">
        <f t="shared" si="6"/>
        <v>-</v>
      </c>
      <c r="K20" s="50">
        <f t="shared" si="7"/>
        <v>19185.658153241649</v>
      </c>
    </row>
    <row r="21" spans="1:11" ht="16.5" x14ac:dyDescent="0.25">
      <c r="A21" s="243"/>
      <c r="B21" s="87" t="s">
        <v>37</v>
      </c>
      <c r="C21" s="84">
        <v>6712</v>
      </c>
      <c r="D21" s="80">
        <v>6712</v>
      </c>
      <c r="E21" s="80">
        <v>0</v>
      </c>
      <c r="F21" s="52">
        <f t="shared" si="3"/>
        <v>0</v>
      </c>
      <c r="G21" s="53">
        <v>6712</v>
      </c>
      <c r="H21" s="49">
        <f t="shared" si="4"/>
        <v>0</v>
      </c>
      <c r="I21" s="112">
        <f t="shared" si="5"/>
        <v>0</v>
      </c>
      <c r="J21" s="113">
        <f t="shared" si="6"/>
        <v>-1.7681728880157174E-2</v>
      </c>
      <c r="K21" s="50">
        <f t="shared" si="7"/>
        <v>-118.67976424361495</v>
      </c>
    </row>
    <row r="22" spans="1:11" ht="17.25" thickBot="1" x14ac:dyDescent="0.3">
      <c r="A22" s="243"/>
      <c r="B22" s="83" t="s">
        <v>38</v>
      </c>
      <c r="C22" s="30">
        <v>43365</v>
      </c>
      <c r="D22" s="28">
        <v>43365</v>
      </c>
      <c r="E22" s="28">
        <v>0</v>
      </c>
      <c r="F22" s="29">
        <f t="shared" si="3"/>
        <v>0</v>
      </c>
      <c r="G22" s="88">
        <v>43365</v>
      </c>
      <c r="H22" s="85">
        <f t="shared" si="4"/>
        <v>0</v>
      </c>
      <c r="I22" s="104">
        <f t="shared" si="5"/>
        <v>0</v>
      </c>
      <c r="J22" s="106">
        <f t="shared" si="6"/>
        <v>-1.7681728880157097E-2</v>
      </c>
      <c r="K22" s="27">
        <f t="shared" si="7"/>
        <v>-766.76817288801249</v>
      </c>
    </row>
    <row r="23" spans="1:11" ht="17.25" thickBot="1" x14ac:dyDescent="0.3">
      <c r="A23" s="244"/>
      <c r="B23" s="118" t="s">
        <v>39</v>
      </c>
      <c r="C23" s="141">
        <f>SUM(C15:C22)</f>
        <v>159260</v>
      </c>
      <c r="D23" s="142">
        <f>SUM(D15:D22)</f>
        <v>159203</v>
      </c>
      <c r="E23" s="142">
        <f>SUM(E15:E22)</f>
        <v>3101</v>
      </c>
      <c r="F23" s="89">
        <f>G23-(D23+E23)</f>
        <v>0</v>
      </c>
      <c r="G23" s="164">
        <f>SUM(G15:G22)</f>
        <v>162304</v>
      </c>
      <c r="H23" s="215">
        <f t="shared" si="4"/>
        <v>3044</v>
      </c>
      <c r="I23" s="204">
        <f>IFERROR(H23/C23,"-")</f>
        <v>1.9113399472560591E-2</v>
      </c>
      <c r="J23" s="165">
        <f>IFERROR(K23/C23,"-")</f>
        <v>1.0937126449515615E-3</v>
      </c>
      <c r="K23" s="164">
        <f t="shared" si="7"/>
        <v>174.18467583498568</v>
      </c>
    </row>
    <row r="24" spans="1:11" ht="17.25" thickBot="1" x14ac:dyDescent="0.3">
      <c r="A24" s="5"/>
      <c r="B24" s="6"/>
      <c r="C24" s="7"/>
      <c r="D24" s="8"/>
      <c r="E24" s="8"/>
      <c r="F24" s="8"/>
      <c r="G24" s="8"/>
      <c r="H24" s="9"/>
      <c r="I24" s="10"/>
      <c r="J24" s="10"/>
      <c r="K24" s="11"/>
    </row>
    <row r="25" spans="1:11" ht="16.5" x14ac:dyDescent="0.25">
      <c r="A25" s="242" t="s">
        <v>40</v>
      </c>
      <c r="B25" s="91" t="s">
        <v>41</v>
      </c>
      <c r="C25" s="25">
        <v>5588</v>
      </c>
      <c r="D25" s="13">
        <v>4666</v>
      </c>
      <c r="E25" s="13">
        <v>-4666</v>
      </c>
      <c r="F25" s="13">
        <f t="shared" ref="F25:F30" si="8">G25-(D25+E25)</f>
        <v>0</v>
      </c>
      <c r="G25" s="44">
        <v>0</v>
      </c>
      <c r="H25" s="43">
        <f t="shared" ref="H25:H31" si="9">G25-C25</f>
        <v>-5588</v>
      </c>
      <c r="I25" s="103">
        <f t="shared" ref="I25:I30" si="10">IFERROR(H25/C25,"-")</f>
        <v>-1</v>
      </c>
      <c r="J25" s="105">
        <f t="shared" ref="J25:J30" si="11">IFERROR(K25/C25,"-")</f>
        <v>-1</v>
      </c>
      <c r="K25" s="14">
        <f t="shared" ref="K25:K31" si="12">(G25*100)/101.8-C25</f>
        <v>-5588</v>
      </c>
    </row>
    <row r="26" spans="1:11" ht="16.5" x14ac:dyDescent="0.25">
      <c r="A26" s="243"/>
      <c r="B26" s="205" t="s">
        <v>324</v>
      </c>
      <c r="C26" s="84">
        <v>0</v>
      </c>
      <c r="D26" s="52">
        <v>190</v>
      </c>
      <c r="E26" s="52">
        <v>30947</v>
      </c>
      <c r="F26" s="52">
        <f t="shared" si="8"/>
        <v>0</v>
      </c>
      <c r="G26" s="53">
        <v>31137</v>
      </c>
      <c r="H26" s="49">
        <f t="shared" si="9"/>
        <v>31137</v>
      </c>
      <c r="I26" s="112" t="str">
        <f t="shared" si="10"/>
        <v>-</v>
      </c>
      <c r="J26" s="113" t="str">
        <f t="shared" si="11"/>
        <v>-</v>
      </c>
      <c r="K26" s="50">
        <f t="shared" si="12"/>
        <v>30586.444007858547</v>
      </c>
    </row>
    <row r="27" spans="1:11" ht="16.5" x14ac:dyDescent="0.25">
      <c r="A27" s="243"/>
      <c r="B27" s="92" t="s">
        <v>323</v>
      </c>
      <c r="C27" s="84">
        <v>33922</v>
      </c>
      <c r="D27" s="52">
        <v>33922</v>
      </c>
      <c r="E27" s="52">
        <v>-32088</v>
      </c>
      <c r="F27" s="52">
        <f t="shared" si="8"/>
        <v>0</v>
      </c>
      <c r="G27" s="53">
        <v>1834</v>
      </c>
      <c r="H27" s="49">
        <f t="shared" si="9"/>
        <v>-32088</v>
      </c>
      <c r="I27" s="112">
        <f t="shared" si="10"/>
        <v>-0.94593479158068505</v>
      </c>
      <c r="J27" s="113">
        <f t="shared" si="11"/>
        <v>-0.94689075793780464</v>
      </c>
      <c r="K27" s="50">
        <f t="shared" si="12"/>
        <v>-32120.428290766209</v>
      </c>
    </row>
    <row r="28" spans="1:11" ht="16.5" x14ac:dyDescent="0.25">
      <c r="A28" s="243"/>
      <c r="B28" s="92" t="s">
        <v>325</v>
      </c>
      <c r="C28" s="84">
        <v>16246</v>
      </c>
      <c r="D28" s="52">
        <v>13396</v>
      </c>
      <c r="E28" s="52">
        <v>5807</v>
      </c>
      <c r="F28" s="52">
        <f t="shared" si="8"/>
        <v>0</v>
      </c>
      <c r="G28" s="53">
        <v>19203</v>
      </c>
      <c r="H28" s="49">
        <f t="shared" si="9"/>
        <v>2957</v>
      </c>
      <c r="I28" s="112">
        <f t="shared" si="10"/>
        <v>0.18201403422380893</v>
      </c>
      <c r="J28" s="113">
        <f t="shared" si="11"/>
        <v>0.16111398253812265</v>
      </c>
      <c r="K28" s="50">
        <f t="shared" si="12"/>
        <v>2617.4577603143407</v>
      </c>
    </row>
    <row r="29" spans="1:11" ht="16.5" x14ac:dyDescent="0.25">
      <c r="A29" s="243"/>
      <c r="B29" s="92" t="s">
        <v>326</v>
      </c>
      <c r="C29" s="84">
        <v>10034</v>
      </c>
      <c r="D29" s="52">
        <v>10034</v>
      </c>
      <c r="E29" s="52">
        <v>-40</v>
      </c>
      <c r="F29" s="52">
        <f t="shared" si="8"/>
        <v>0</v>
      </c>
      <c r="G29" s="53">
        <v>9994</v>
      </c>
      <c r="H29" s="49">
        <f t="shared" si="9"/>
        <v>-40</v>
      </c>
      <c r="I29" s="112">
        <f t="shared" si="10"/>
        <v>-3.9864460833167236E-3</v>
      </c>
      <c r="J29" s="113">
        <f t="shared" si="11"/>
        <v>-2.1597687704633349E-2</v>
      </c>
      <c r="K29" s="50">
        <f t="shared" si="12"/>
        <v>-216.71119842829103</v>
      </c>
    </row>
    <row r="30" spans="1:11" ht="17.25" thickBot="1" x14ac:dyDescent="0.3">
      <c r="A30" s="243"/>
      <c r="B30" s="93" t="s">
        <v>43</v>
      </c>
      <c r="C30" s="30">
        <v>1545</v>
      </c>
      <c r="D30" s="29">
        <v>1545</v>
      </c>
      <c r="E30" s="29">
        <v>0</v>
      </c>
      <c r="F30" s="29">
        <f t="shared" si="8"/>
        <v>0</v>
      </c>
      <c r="G30" s="86">
        <v>1545</v>
      </c>
      <c r="H30" s="85">
        <f t="shared" si="9"/>
        <v>0</v>
      </c>
      <c r="I30" s="104">
        <f t="shared" si="10"/>
        <v>0</v>
      </c>
      <c r="J30" s="106">
        <f t="shared" si="11"/>
        <v>-1.7681728880157184E-2</v>
      </c>
      <c r="K30" s="27">
        <f t="shared" si="12"/>
        <v>-27.318271119842848</v>
      </c>
    </row>
    <row r="31" spans="1:11" ht="17.25" thickBot="1" x14ac:dyDescent="0.3">
      <c r="A31" s="244"/>
      <c r="B31" s="118" t="s">
        <v>44</v>
      </c>
      <c r="C31" s="141">
        <f>SUM(C25:C30)</f>
        <v>67335</v>
      </c>
      <c r="D31" s="142">
        <f>SUM(D25:D30)</f>
        <v>63753</v>
      </c>
      <c r="E31" s="142">
        <f>SUM(E25:E30)</f>
        <v>-40</v>
      </c>
      <c r="F31" s="89">
        <f>G31-(D31+E31)</f>
        <v>0</v>
      </c>
      <c r="G31" s="164">
        <f>SUM(G25:G30)</f>
        <v>63713</v>
      </c>
      <c r="H31" s="215">
        <f t="shared" si="9"/>
        <v>-3622</v>
      </c>
      <c r="I31" s="204">
        <f>IFERROR(H31/C31,"-")</f>
        <v>-5.3790747753768471E-2</v>
      </c>
      <c r="J31" s="165">
        <f>IFERROR(K31/C31,"-")</f>
        <v>-7.0521363215882579E-2</v>
      </c>
      <c r="K31" s="164">
        <f t="shared" si="12"/>
        <v>-4748.5559921414533</v>
      </c>
    </row>
    <row r="32" spans="1:11" ht="17.25" thickBot="1" x14ac:dyDescent="0.3">
      <c r="A32" s="155"/>
      <c r="B32" s="156"/>
      <c r="C32" s="7"/>
      <c r="D32" s="7"/>
      <c r="E32" s="7"/>
      <c r="F32" s="8"/>
      <c r="G32" s="8"/>
      <c r="H32" s="157"/>
      <c r="I32" s="158"/>
      <c r="J32" s="158"/>
      <c r="K32" s="159"/>
    </row>
    <row r="33" spans="1:11" ht="33.75" thickBot="1" x14ac:dyDescent="0.3">
      <c r="A33" s="242" t="s">
        <v>275</v>
      </c>
      <c r="B33" s="149" t="s">
        <v>327</v>
      </c>
      <c r="C33" s="115">
        <v>22605</v>
      </c>
      <c r="D33" s="48">
        <v>22344</v>
      </c>
      <c r="E33" s="48">
        <v>0</v>
      </c>
      <c r="F33" s="48">
        <f t="shared" ref="F33" si="13">G33-(D33+E33)</f>
        <v>0</v>
      </c>
      <c r="G33" s="219">
        <v>22344</v>
      </c>
      <c r="H33" s="47">
        <f>G33-C33</f>
        <v>-261</v>
      </c>
      <c r="I33" s="116">
        <f>IFERROR(H33/C33,"-")</f>
        <v>-1.1546118115461182E-2</v>
      </c>
      <c r="J33" s="117">
        <f>IFERROR(K33/C33,"-")</f>
        <v>-2.9023691665482479E-2</v>
      </c>
      <c r="K33" s="66">
        <f>(G33*100)/101.8-C33</f>
        <v>-656.08055009823147</v>
      </c>
    </row>
    <row r="34" spans="1:11" ht="17.25" thickBot="1" x14ac:dyDescent="0.3">
      <c r="A34" s="244"/>
      <c r="B34" s="118" t="s">
        <v>276</v>
      </c>
      <c r="C34" s="141">
        <f>SUM(C33)</f>
        <v>22605</v>
      </c>
      <c r="D34" s="142">
        <f>SUM(D33)</f>
        <v>22344</v>
      </c>
      <c r="E34" s="142">
        <f>SUM(E33)</f>
        <v>0</v>
      </c>
      <c r="F34" s="89">
        <f>G34-(D34+E34)</f>
        <v>0</v>
      </c>
      <c r="G34" s="186">
        <f>SUM(G33)</f>
        <v>22344</v>
      </c>
      <c r="H34" s="215">
        <f>G34-C34</f>
        <v>-261</v>
      </c>
      <c r="I34" s="204">
        <f>IFERROR(H34/C34,"-")</f>
        <v>-1.1546118115461182E-2</v>
      </c>
      <c r="J34" s="165">
        <f>IFERROR(K34/C34,"-")</f>
        <v>-2.9023691665482479E-2</v>
      </c>
      <c r="K34" s="164">
        <f>(G34*100)/101.8-C34</f>
        <v>-656.08055009823147</v>
      </c>
    </row>
    <row r="35" spans="1:11" ht="17.25" thickBot="1" x14ac:dyDescent="0.3">
      <c r="A35" s="59"/>
      <c r="B35" s="6"/>
      <c r="C35" s="19"/>
      <c r="D35" s="20"/>
      <c r="E35" s="20"/>
      <c r="F35" s="20"/>
      <c r="G35" s="20"/>
      <c r="H35" s="60"/>
      <c r="I35" s="61"/>
      <c r="J35" s="61"/>
      <c r="K35" s="62"/>
    </row>
    <row r="36" spans="1:11" ht="20.25" thickBot="1" x14ac:dyDescent="0.3">
      <c r="A36" s="236" t="s">
        <v>293</v>
      </c>
      <c r="B36" s="245"/>
      <c r="C36" s="78">
        <f>C7+C13+C23+C31+C34</f>
        <v>6742971</v>
      </c>
      <c r="D36" s="143">
        <f>D7+D13+D23+D31+D34</f>
        <v>6753206</v>
      </c>
      <c r="E36" s="143">
        <f>E7+E13+E23+E31+E34</f>
        <v>0</v>
      </c>
      <c r="F36" s="143">
        <f>G36-(D36+E36)</f>
        <v>283413</v>
      </c>
      <c r="G36" s="135">
        <f>G7+G13+G23+G31+G34</f>
        <v>7036619</v>
      </c>
      <c r="H36" s="78">
        <f>G36-C36</f>
        <v>293648</v>
      </c>
      <c r="I36" s="132">
        <f>IFERROR(H36/C36,"-")</f>
        <v>4.3548756178841644E-2</v>
      </c>
      <c r="J36" s="145">
        <f>IFERROR(K36/C36,"-")</f>
        <v>2.5097009998862167E-2</v>
      </c>
      <c r="K36" s="131">
        <f>(G36*100)/101.8-C36</f>
        <v>169228.41060903762</v>
      </c>
    </row>
    <row r="37" spans="1:11" ht="18" x14ac:dyDescent="0.25">
      <c r="A37" s="63"/>
      <c r="B37" s="63"/>
      <c r="C37" s="63"/>
      <c r="D37" s="64"/>
      <c r="E37" s="64"/>
      <c r="F37" s="64"/>
      <c r="G37" s="64"/>
      <c r="H37" s="65"/>
      <c r="I37" s="65"/>
      <c r="J37" s="64"/>
    </row>
    <row r="38" spans="1:11" ht="18" x14ac:dyDescent="0.25">
      <c r="A38" s="63"/>
      <c r="B38" s="63"/>
      <c r="C38" s="63"/>
      <c r="D38" s="64"/>
      <c r="E38" s="64"/>
      <c r="F38" s="64"/>
    </row>
    <row r="39" spans="1:11" ht="18.75" thickBot="1" x14ac:dyDescent="0.3">
      <c r="A39" s="63"/>
      <c r="B39" s="63"/>
      <c r="C39" s="63"/>
      <c r="D39" s="64"/>
      <c r="E39" s="64"/>
      <c r="F39" s="64"/>
      <c r="G39" s="64"/>
      <c r="H39" s="65"/>
      <c r="I39" s="65"/>
      <c r="J39" s="64"/>
    </row>
    <row r="40" spans="1:11" ht="23.25" thickBot="1" x14ac:dyDescent="0.3">
      <c r="A40" s="247" t="s">
        <v>256</v>
      </c>
      <c r="B40" s="248"/>
      <c r="C40" s="248"/>
      <c r="D40" s="250"/>
      <c r="E40" s="240" t="s">
        <v>0</v>
      </c>
      <c r="F40" s="246"/>
      <c r="G40" s="240" t="s">
        <v>1</v>
      </c>
      <c r="H40" s="246"/>
    </row>
    <row r="41" spans="1:11" ht="72.75" thickBot="1" x14ac:dyDescent="0.3">
      <c r="A41" s="35" t="s">
        <v>19</v>
      </c>
      <c r="B41" s="1" t="s">
        <v>20</v>
      </c>
      <c r="C41" s="136" t="s">
        <v>277</v>
      </c>
      <c r="D41" s="2" t="s">
        <v>279</v>
      </c>
      <c r="E41" s="136" t="s">
        <v>280</v>
      </c>
      <c r="F41" s="138" t="s">
        <v>2</v>
      </c>
      <c r="G41" s="139" t="s">
        <v>281</v>
      </c>
      <c r="H41" s="140" t="s">
        <v>282</v>
      </c>
    </row>
    <row r="42" spans="1:11" ht="17.25" thickBot="1" x14ac:dyDescent="0.3">
      <c r="A42" s="5"/>
      <c r="B42" s="6"/>
      <c r="C42" s="7"/>
      <c r="D42" s="8"/>
      <c r="E42" s="9"/>
      <c r="F42" s="10"/>
      <c r="G42" s="10"/>
      <c r="H42" s="11"/>
    </row>
    <row r="43" spans="1:11" ht="17.25" thickBot="1" x14ac:dyDescent="0.3">
      <c r="A43" s="242" t="s">
        <v>21</v>
      </c>
      <c r="B43" s="33" t="s">
        <v>21</v>
      </c>
      <c r="C43" s="119">
        <v>258756</v>
      </c>
      <c r="D43" s="55">
        <v>235464</v>
      </c>
      <c r="E43" s="54">
        <f>D43-C43</f>
        <v>-23292</v>
      </c>
      <c r="F43" s="146">
        <f>E43/C43</f>
        <v>-9.0015303992950893E-2</v>
      </c>
      <c r="G43" s="147">
        <f>H43/C43</f>
        <v>-0.10610540667283976</v>
      </c>
      <c r="H43" s="14">
        <f>(D43*100)/101.8-C43</f>
        <v>-27455.410609037324</v>
      </c>
    </row>
    <row r="44" spans="1:11" ht="17.25" thickBot="1" x14ac:dyDescent="0.3">
      <c r="A44" s="244"/>
      <c r="B44" s="118" t="s">
        <v>24</v>
      </c>
      <c r="C44" s="120">
        <f>SUM(C43)</f>
        <v>258756</v>
      </c>
      <c r="D44" s="45">
        <f>SUM(D43)</f>
        <v>235464</v>
      </c>
      <c r="E44" s="17">
        <f>D44-C44</f>
        <v>-23292</v>
      </c>
      <c r="F44" s="125">
        <f>E44/C44</f>
        <v>-9.0015303992950893E-2</v>
      </c>
      <c r="G44" s="128">
        <f>H44/C44</f>
        <v>-0.10610540667283976</v>
      </c>
      <c r="H44" s="122">
        <f>(D44*100)/101.8-C44</f>
        <v>-27455.410609037324</v>
      </c>
    </row>
    <row r="45" spans="1:11" ht="17.25" thickBot="1" x14ac:dyDescent="0.3">
      <c r="A45" s="5"/>
      <c r="B45" s="6"/>
      <c r="C45" s="7"/>
      <c r="D45" s="8"/>
      <c r="E45" s="9"/>
      <c r="F45" s="10"/>
      <c r="G45" s="10"/>
      <c r="H45" s="11"/>
    </row>
    <row r="46" spans="1:11" ht="17.25" thickBot="1" x14ac:dyDescent="0.3">
      <c r="A46" s="242" t="s">
        <v>25</v>
      </c>
      <c r="B46" s="33" t="s">
        <v>29</v>
      </c>
      <c r="C46" s="119">
        <v>5072</v>
      </c>
      <c r="D46" s="55">
        <v>5072</v>
      </c>
      <c r="E46" s="54">
        <f>D46-C46</f>
        <v>0</v>
      </c>
      <c r="F46" s="146">
        <f>E46/C46</f>
        <v>0</v>
      </c>
      <c r="G46" s="147">
        <f>H46/C46</f>
        <v>-1.7681728880157076E-2</v>
      </c>
      <c r="H46" s="14">
        <f>(D46*100)/101.8-C46</f>
        <v>-89.681728880156697</v>
      </c>
    </row>
    <row r="47" spans="1:11" ht="17.25" thickBot="1" x14ac:dyDescent="0.3">
      <c r="A47" s="244"/>
      <c r="B47" s="118" t="s">
        <v>30</v>
      </c>
      <c r="C47" s="120">
        <f>SUM(C46)</f>
        <v>5072</v>
      </c>
      <c r="D47" s="121">
        <f>SUM(D46)</f>
        <v>5072</v>
      </c>
      <c r="E47" s="17">
        <f>D47-C47</f>
        <v>0</v>
      </c>
      <c r="F47" s="125">
        <f>E47/C47</f>
        <v>0</v>
      </c>
      <c r="G47" s="128">
        <f>H47/C47</f>
        <v>-1.7681728880157076E-2</v>
      </c>
      <c r="H47" s="122">
        <f>(D47*100)/101.8-C47</f>
        <v>-89.681728880156697</v>
      </c>
    </row>
    <row r="48" spans="1:11" ht="17.25" thickBot="1" x14ac:dyDescent="0.3">
      <c r="A48" s="5"/>
      <c r="B48" s="6"/>
      <c r="C48" s="7"/>
      <c r="D48" s="8"/>
      <c r="E48" s="9"/>
      <c r="F48" s="10"/>
      <c r="G48" s="10"/>
      <c r="H48" s="11"/>
    </row>
    <row r="49" spans="1:10" ht="17.25" thickBot="1" x14ac:dyDescent="0.3">
      <c r="A49" s="242" t="s">
        <v>31</v>
      </c>
      <c r="B49" s="33" t="s">
        <v>37</v>
      </c>
      <c r="C49" s="119">
        <v>4492</v>
      </c>
      <c r="D49" s="55">
        <v>4492</v>
      </c>
      <c r="E49" s="54">
        <f>D49-C49</f>
        <v>0</v>
      </c>
      <c r="F49" s="146">
        <f>E49/C49</f>
        <v>0</v>
      </c>
      <c r="G49" s="147">
        <f>H49/C49</f>
        <v>-1.7681728880157066E-2</v>
      </c>
      <c r="H49" s="14">
        <f>(D49*100)/101.8-C49</f>
        <v>-79.42632612966554</v>
      </c>
    </row>
    <row r="50" spans="1:10" ht="17.25" thickBot="1" x14ac:dyDescent="0.3">
      <c r="A50" s="244"/>
      <c r="B50" s="118" t="s">
        <v>39</v>
      </c>
      <c r="C50" s="120">
        <f>SUM(C49)</f>
        <v>4492</v>
      </c>
      <c r="D50" s="121">
        <f>SUM(D49)</f>
        <v>4492</v>
      </c>
      <c r="E50" s="17">
        <f>D50-C50</f>
        <v>0</v>
      </c>
      <c r="F50" s="125">
        <f>E50/C50</f>
        <v>0</v>
      </c>
      <c r="G50" s="128">
        <f>H50/C50</f>
        <v>-1.7681728880157066E-2</v>
      </c>
      <c r="H50" s="122">
        <f>(D50*100)/101.8-C50</f>
        <v>-79.42632612966554</v>
      </c>
    </row>
    <row r="51" spans="1:10" ht="17.25" thickBot="1" x14ac:dyDescent="0.3">
      <c r="A51" s="5"/>
      <c r="B51" s="6"/>
      <c r="C51" s="7"/>
      <c r="D51" s="8"/>
      <c r="E51" s="9"/>
      <c r="F51" s="10"/>
      <c r="G51" s="10"/>
      <c r="H51" s="11"/>
    </row>
    <row r="52" spans="1:10" ht="16.5" x14ac:dyDescent="0.25">
      <c r="A52" s="242" t="s">
        <v>40</v>
      </c>
      <c r="B52" s="33" t="s">
        <v>48</v>
      </c>
      <c r="C52" s="25">
        <v>4691</v>
      </c>
      <c r="D52" s="14">
        <v>0</v>
      </c>
      <c r="E52" s="109">
        <f>D52-C52</f>
        <v>-4691</v>
      </c>
      <c r="F52" s="103">
        <f>E52/C52</f>
        <v>-1</v>
      </c>
      <c r="G52" s="105">
        <f>H52/C52</f>
        <v>-1</v>
      </c>
      <c r="H52" s="14">
        <f t="shared" ref="H52:H53" si="14">(D52*100)/101.8-C52</f>
        <v>-4691</v>
      </c>
    </row>
    <row r="53" spans="1:10" ht="17.25" thickBot="1" x14ac:dyDescent="0.3">
      <c r="A53" s="243"/>
      <c r="B53" s="32" t="s">
        <v>42</v>
      </c>
      <c r="C53" s="30">
        <v>20</v>
      </c>
      <c r="D53" s="27">
        <v>20</v>
      </c>
      <c r="E53" s="150">
        <f>D53-C53</f>
        <v>0</v>
      </c>
      <c r="F53" s="124">
        <f>E53/C53</f>
        <v>0</v>
      </c>
      <c r="G53" s="106">
        <f>H53/C53</f>
        <v>-1.7681728880157087E-2</v>
      </c>
      <c r="H53" s="27">
        <f t="shared" si="14"/>
        <v>-0.35363457760314176</v>
      </c>
    </row>
    <row r="54" spans="1:10" ht="17.25" thickBot="1" x14ac:dyDescent="0.3">
      <c r="A54" s="244"/>
      <c r="B54" s="118" t="s">
        <v>49</v>
      </c>
      <c r="C54" s="141">
        <f>SUM(C52:C53)</f>
        <v>4711</v>
      </c>
      <c r="D54" s="142">
        <f t="shared" ref="D54" si="15">SUM(D52:D53)</f>
        <v>20</v>
      </c>
      <c r="E54" s="17">
        <f>D54-C54</f>
        <v>-4691</v>
      </c>
      <c r="F54" s="125">
        <f>E54/C54</f>
        <v>-0.9957546168541711</v>
      </c>
      <c r="G54" s="165">
        <f>H54/C54</f>
        <v>-0.99582968256794802</v>
      </c>
      <c r="H54" s="164">
        <f>(D54*100)/101.8-C54</f>
        <v>-4691.3536345776029</v>
      </c>
    </row>
    <row r="55" spans="1:10" ht="17.25" thickBot="1" x14ac:dyDescent="0.3">
      <c r="A55" s="152"/>
      <c r="B55" s="6"/>
      <c r="C55" s="7"/>
      <c r="D55" s="7"/>
      <c r="E55" s="8"/>
      <c r="F55" s="153"/>
      <c r="G55" s="153"/>
      <c r="H55" s="154"/>
    </row>
    <row r="56" spans="1:10" ht="18" customHeight="1" thickBot="1" x14ac:dyDescent="0.3">
      <c r="A56" s="254" t="s">
        <v>275</v>
      </c>
      <c r="B56" s="33" t="s">
        <v>275</v>
      </c>
      <c r="C56" s="115">
        <v>345</v>
      </c>
      <c r="D56" s="163">
        <v>345</v>
      </c>
      <c r="E56" s="109">
        <f>D56-C56</f>
        <v>0</v>
      </c>
      <c r="F56" s="103">
        <f>E56/C56</f>
        <v>0</v>
      </c>
      <c r="G56" s="117">
        <f>H56/C56</f>
        <v>-1.7681728880157226E-2</v>
      </c>
      <c r="H56" s="66">
        <f>(D56*100)/101.8-C56</f>
        <v>-6.1001964636542425</v>
      </c>
    </row>
    <row r="57" spans="1:10" ht="17.25" thickBot="1" x14ac:dyDescent="0.3">
      <c r="A57" s="254"/>
      <c r="B57" s="118" t="s">
        <v>276</v>
      </c>
      <c r="C57" s="120">
        <f>SUM(C56)</f>
        <v>345</v>
      </c>
      <c r="D57" s="121">
        <f>SUM(D56)</f>
        <v>345</v>
      </c>
      <c r="E57" s="17">
        <f>D57-C57</f>
        <v>0</v>
      </c>
      <c r="F57" s="125">
        <f>E57/C57</f>
        <v>0</v>
      </c>
      <c r="G57" s="128">
        <f>H57/C57</f>
        <v>-1.7681728880157226E-2</v>
      </c>
      <c r="H57" s="122">
        <f>(D57*100)/101.8-C57</f>
        <v>-6.1001964636542425</v>
      </c>
    </row>
    <row r="58" spans="1:10" ht="17.25" thickBot="1" x14ac:dyDescent="0.3">
      <c r="A58" s="5"/>
      <c r="B58" s="6"/>
      <c r="C58" s="7"/>
      <c r="D58" s="8"/>
      <c r="E58" s="9"/>
      <c r="F58" s="10"/>
      <c r="G58" s="10"/>
      <c r="H58" s="11"/>
    </row>
    <row r="59" spans="1:10" ht="20.25" customHeight="1" thickBot="1" x14ac:dyDescent="0.3">
      <c r="A59" s="236" t="s">
        <v>292</v>
      </c>
      <c r="B59" s="245"/>
      <c r="C59" s="78">
        <f>C44+C47+C50+C54+C57</f>
        <v>273376</v>
      </c>
      <c r="D59" s="143">
        <f t="shared" ref="D59" si="16">D44+D47+D50+D54+D57</f>
        <v>245393</v>
      </c>
      <c r="E59" s="78">
        <f>D59-C59</f>
        <v>-27983</v>
      </c>
      <c r="F59" s="132">
        <f>E59/C59</f>
        <v>-0.10236085098911389</v>
      </c>
      <c r="G59" s="145">
        <f>H59/C59</f>
        <v>-0.1182326630541394</v>
      </c>
      <c r="H59" s="131">
        <f>(D59*100)/101.8-C59</f>
        <v>-32321.972495088412</v>
      </c>
    </row>
    <row r="60" spans="1:10" ht="18" x14ac:dyDescent="0.25">
      <c r="A60" s="63"/>
      <c r="B60" s="63"/>
      <c r="C60" s="63"/>
      <c r="D60" s="64"/>
      <c r="E60" s="64"/>
      <c r="F60" s="64"/>
      <c r="G60" s="64"/>
      <c r="H60" s="65"/>
      <c r="I60" s="65"/>
      <c r="J60" s="64"/>
    </row>
    <row r="61" spans="1:10" ht="18" x14ac:dyDescent="0.25">
      <c r="A61" s="63"/>
      <c r="B61" s="63"/>
      <c r="C61" s="63"/>
      <c r="D61" s="64"/>
      <c r="E61" s="64"/>
      <c r="F61" s="64"/>
      <c r="G61" s="64"/>
      <c r="H61" s="65"/>
      <c r="I61" s="65"/>
      <c r="J61" s="64"/>
    </row>
    <row r="62" spans="1:10" ht="18.75" thickBot="1" x14ac:dyDescent="0.3">
      <c r="A62" s="63"/>
      <c r="B62" s="63"/>
      <c r="C62" s="63"/>
      <c r="D62" s="64"/>
      <c r="E62" s="64"/>
      <c r="F62" s="64"/>
      <c r="G62" s="64"/>
      <c r="H62" s="65"/>
      <c r="I62" s="65"/>
      <c r="J62" s="64"/>
    </row>
    <row r="63" spans="1:10" ht="23.25" thickBot="1" x14ac:dyDescent="0.3">
      <c r="A63" s="247" t="s">
        <v>257</v>
      </c>
      <c r="B63" s="248"/>
      <c r="C63" s="248"/>
      <c r="D63" s="250"/>
      <c r="E63" s="240" t="s">
        <v>0</v>
      </c>
      <c r="F63" s="246"/>
      <c r="G63" s="240" t="s">
        <v>1</v>
      </c>
      <c r="H63" s="246"/>
    </row>
    <row r="64" spans="1:10" ht="72.75" thickBot="1" x14ac:dyDescent="0.3">
      <c r="A64" s="35" t="s">
        <v>19</v>
      </c>
      <c r="B64" s="4" t="s">
        <v>20</v>
      </c>
      <c r="C64" s="136" t="s">
        <v>277</v>
      </c>
      <c r="D64" s="2" t="s">
        <v>279</v>
      </c>
      <c r="E64" s="136" t="s">
        <v>280</v>
      </c>
      <c r="F64" s="138" t="s">
        <v>2</v>
      </c>
      <c r="G64" s="139" t="s">
        <v>281</v>
      </c>
      <c r="H64" s="140" t="s">
        <v>282</v>
      </c>
    </row>
    <row r="65" spans="1:8" ht="17.25" thickBot="1" x14ac:dyDescent="0.3">
      <c r="A65" s="5"/>
      <c r="B65" s="6"/>
      <c r="C65" s="7"/>
      <c r="D65" s="8"/>
      <c r="E65" s="9"/>
      <c r="F65" s="10"/>
      <c r="G65" s="10"/>
      <c r="H65" s="11"/>
    </row>
    <row r="66" spans="1:8" ht="17.25" thickBot="1" x14ac:dyDescent="0.3">
      <c r="A66" s="242" t="s">
        <v>50</v>
      </c>
      <c r="B66" s="33" t="s">
        <v>51</v>
      </c>
      <c r="C66" s="119">
        <v>135400</v>
      </c>
      <c r="D66" s="55">
        <v>166500</v>
      </c>
      <c r="E66" s="54">
        <f>D66-C66</f>
        <v>31100</v>
      </c>
      <c r="F66" s="146">
        <f>E66/C66</f>
        <v>0.22968980797636632</v>
      </c>
      <c r="G66" s="147">
        <f>H66/C66</f>
        <v>0.20794676618503574</v>
      </c>
      <c r="H66" s="14">
        <f>(D66*100)/101.8-C66</f>
        <v>28155.99214145384</v>
      </c>
    </row>
    <row r="67" spans="1:8" ht="17.25" thickBot="1" x14ac:dyDescent="0.3">
      <c r="A67" s="244"/>
      <c r="B67" s="118" t="s">
        <v>52</v>
      </c>
      <c r="C67" s="120">
        <f>SUM(C66)</f>
        <v>135400</v>
      </c>
      <c r="D67" s="121">
        <f>SUM(D66)</f>
        <v>166500</v>
      </c>
      <c r="E67" s="17">
        <f>D67-C67</f>
        <v>31100</v>
      </c>
      <c r="F67" s="125">
        <f>E67/C67</f>
        <v>0.22968980797636632</v>
      </c>
      <c r="G67" s="128">
        <f>H67/C67</f>
        <v>0.20794676618503574</v>
      </c>
      <c r="H67" s="164">
        <f>(D67*100)/101.8-C67</f>
        <v>28155.99214145384</v>
      </c>
    </row>
    <row r="68" spans="1:8" ht="17.25" thickBot="1" x14ac:dyDescent="0.3">
      <c r="A68" s="5"/>
      <c r="B68" s="6"/>
      <c r="C68" s="7"/>
      <c r="D68" s="8"/>
      <c r="E68" s="9"/>
      <c r="F68" s="10"/>
      <c r="G68" s="10"/>
      <c r="H68" s="11"/>
    </row>
    <row r="69" spans="1:8" ht="20.25" customHeight="1" thickBot="1" x14ac:dyDescent="0.3">
      <c r="A69" s="236" t="s">
        <v>294</v>
      </c>
      <c r="B69" s="245"/>
      <c r="C69" s="78">
        <f>SUM(C67)</f>
        <v>135400</v>
      </c>
      <c r="D69" s="143">
        <f>SUM(D67)</f>
        <v>166500</v>
      </c>
      <c r="E69" s="78">
        <f>D69-C69</f>
        <v>31100</v>
      </c>
      <c r="F69" s="133">
        <f>E69/C69</f>
        <v>0.22968980797636632</v>
      </c>
      <c r="G69" s="134">
        <f>H69/C69</f>
        <v>0.20794676618503574</v>
      </c>
      <c r="H69" s="131">
        <f>(D69*100)/101.8-C69</f>
        <v>28155.99214145384</v>
      </c>
    </row>
  </sheetData>
  <mergeCells count="23">
    <mergeCell ref="E63:F63"/>
    <mergeCell ref="G63:H63"/>
    <mergeCell ref="A66:A67"/>
    <mergeCell ref="A69:B69"/>
    <mergeCell ref="A43:A44"/>
    <mergeCell ref="A46:A47"/>
    <mergeCell ref="A49:A50"/>
    <mergeCell ref="A52:A54"/>
    <mergeCell ref="A59:B59"/>
    <mergeCell ref="A56:A57"/>
    <mergeCell ref="A63:D63"/>
    <mergeCell ref="G40:H40"/>
    <mergeCell ref="H2:I2"/>
    <mergeCell ref="J2:K2"/>
    <mergeCell ref="A5:A7"/>
    <mergeCell ref="A9:A13"/>
    <mergeCell ref="A15:A23"/>
    <mergeCell ref="A25:A31"/>
    <mergeCell ref="A36:B36"/>
    <mergeCell ref="E40:F40"/>
    <mergeCell ref="A33:A34"/>
    <mergeCell ref="A40:D40"/>
    <mergeCell ref="A2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B1" zoomScale="55" zoomScaleNormal="55" workbookViewId="0">
      <selection activeCell="H47" sqref="H47"/>
    </sheetView>
  </sheetViews>
  <sheetFormatPr defaultRowHeight="15" x14ac:dyDescent="0.25"/>
  <cols>
    <col min="1" max="1" width="40.140625" customWidth="1"/>
    <col min="2" max="2" width="92.7109375" customWidth="1"/>
    <col min="3" max="6" width="40.7109375" customWidth="1"/>
    <col min="7" max="7" width="43" customWidth="1"/>
    <col min="8" max="9" width="40.7109375" customWidth="1"/>
    <col min="10" max="11" width="41.28515625" customWidth="1"/>
  </cols>
  <sheetData>
    <row r="1" spans="1:11" ht="15.75" thickBot="1" x14ac:dyDescent="0.3"/>
    <row r="2" spans="1:11" ht="23.25" thickBot="1" x14ac:dyDescent="0.3">
      <c r="A2" s="247" t="s">
        <v>258</v>
      </c>
      <c r="B2" s="248"/>
      <c r="C2" s="248"/>
      <c r="D2" s="248"/>
      <c r="E2" s="248"/>
      <c r="F2" s="248"/>
      <c r="G2" s="250"/>
      <c r="H2" s="238" t="s">
        <v>0</v>
      </c>
      <c r="I2" s="239"/>
      <c r="J2" s="238" t="s">
        <v>1</v>
      </c>
      <c r="K2" s="239"/>
    </row>
    <row r="3" spans="1:11" ht="72" customHeight="1" thickBot="1" x14ac:dyDescent="0.3">
      <c r="A3" s="35" t="s">
        <v>19</v>
      </c>
      <c r="B3" s="1" t="s">
        <v>20</v>
      </c>
      <c r="C3" s="136" t="s">
        <v>277</v>
      </c>
      <c r="D3" s="2" t="s">
        <v>337</v>
      </c>
      <c r="E3" s="2" t="s">
        <v>336</v>
      </c>
      <c r="F3" s="2" t="s">
        <v>278</v>
      </c>
      <c r="G3" s="2" t="s">
        <v>279</v>
      </c>
      <c r="H3" s="136" t="s">
        <v>280</v>
      </c>
      <c r="I3" s="138" t="s">
        <v>2</v>
      </c>
      <c r="J3" s="139" t="s">
        <v>281</v>
      </c>
      <c r="K3" s="140" t="s">
        <v>282</v>
      </c>
    </row>
    <row r="4" spans="1:11" ht="17.25" thickBot="1" x14ac:dyDescent="0.3">
      <c r="A4" s="5"/>
      <c r="B4" s="6"/>
      <c r="C4" s="19"/>
      <c r="D4" s="20"/>
      <c r="E4" s="20"/>
      <c r="F4" s="20"/>
      <c r="G4" s="20"/>
      <c r="H4" s="21"/>
      <c r="I4" s="22"/>
      <c r="J4" s="22"/>
      <c r="K4" s="23"/>
    </row>
    <row r="5" spans="1:11" ht="16.5" x14ac:dyDescent="0.25">
      <c r="A5" s="242" t="s">
        <v>53</v>
      </c>
      <c r="B5" s="33" t="s">
        <v>54</v>
      </c>
      <c r="C5" s="25">
        <v>3291907</v>
      </c>
      <c r="D5" s="13">
        <v>3291820</v>
      </c>
      <c r="E5" s="13">
        <v>0</v>
      </c>
      <c r="F5" s="13">
        <f>G5-(D5+E5)</f>
        <v>-71292</v>
      </c>
      <c r="G5" s="44">
        <v>3220528</v>
      </c>
      <c r="H5" s="43">
        <f>G5-C5</f>
        <v>-71379</v>
      </c>
      <c r="I5" s="103">
        <f>IFERROR(H5/C5,"-")</f>
        <v>-2.1683176347326943E-2</v>
      </c>
      <c r="J5" s="105">
        <f>IFERROR(K5/C5,"-")</f>
        <v>-3.8981509182050005E-2</v>
      </c>
      <c r="K5" s="14">
        <f>(G5*100)/101.8-C5</f>
        <v>-128323.50294695469</v>
      </c>
    </row>
    <row r="6" spans="1:11" ht="17.25" thickBot="1" x14ac:dyDescent="0.3">
      <c r="A6" s="243"/>
      <c r="B6" s="32" t="s">
        <v>55</v>
      </c>
      <c r="C6" s="30">
        <v>9735</v>
      </c>
      <c r="D6" s="29">
        <v>9735</v>
      </c>
      <c r="E6" s="29">
        <v>0</v>
      </c>
      <c r="F6" s="29">
        <f>G6-(D6+E6)</f>
        <v>0</v>
      </c>
      <c r="G6" s="86">
        <v>9735</v>
      </c>
      <c r="H6" s="85">
        <f>G6-C6</f>
        <v>0</v>
      </c>
      <c r="I6" s="104">
        <f>IFERROR(H6/C6,"-")</f>
        <v>0</v>
      </c>
      <c r="J6" s="106">
        <f>IFERROR(K6/C6,"-")</f>
        <v>-1.7681728880157115E-2</v>
      </c>
      <c r="K6" s="27">
        <f>(G6*100)/101.8-C6</f>
        <v>-172.13163064832952</v>
      </c>
    </row>
    <row r="7" spans="1:11" ht="17.25" thickBot="1" x14ac:dyDescent="0.3">
      <c r="A7" s="244"/>
      <c r="B7" s="118" t="s">
        <v>56</v>
      </c>
      <c r="C7" s="141">
        <f>SUM(C5:C6)</f>
        <v>3301642</v>
      </c>
      <c r="D7" s="142">
        <f>SUM(D5:D6)</f>
        <v>3301555</v>
      </c>
      <c r="E7" s="142">
        <f>SUM(E5:E6)</f>
        <v>0</v>
      </c>
      <c r="F7" s="89">
        <f>G7-D7</f>
        <v>-71292</v>
      </c>
      <c r="G7" s="89">
        <f>SUM(G5:G6)</f>
        <v>3230263</v>
      </c>
      <c r="H7" s="162">
        <f>G7-C7</f>
        <v>-71379</v>
      </c>
      <c r="I7" s="170">
        <f>IFERROR(H7/C7,"-")</f>
        <v>-2.1619242788891102E-2</v>
      </c>
      <c r="J7" s="165">
        <f>IFERROR(K7/C7,"-")</f>
        <v>-3.8918706079460789E-2</v>
      </c>
      <c r="K7" s="164">
        <f>(G7*100)/101.8-C7</f>
        <v>-128495.63457760308</v>
      </c>
    </row>
    <row r="8" spans="1:11" ht="17.25" thickBot="1" x14ac:dyDescent="0.3">
      <c r="A8" s="5"/>
      <c r="B8" s="6"/>
      <c r="C8" s="19"/>
      <c r="D8" s="20"/>
      <c r="E8" s="20"/>
      <c r="F8" s="20"/>
      <c r="G8" s="20"/>
      <c r="H8" s="21"/>
      <c r="I8" s="22"/>
      <c r="J8" s="22"/>
      <c r="K8" s="23"/>
    </row>
    <row r="9" spans="1:11" ht="16.5" customHeight="1" x14ac:dyDescent="0.25">
      <c r="A9" s="252" t="s">
        <v>60</v>
      </c>
      <c r="B9" s="46" t="s">
        <v>61</v>
      </c>
      <c r="C9" s="183">
        <v>698</v>
      </c>
      <c r="D9" s="13">
        <v>698</v>
      </c>
      <c r="E9" s="13">
        <v>0</v>
      </c>
      <c r="F9" s="13">
        <f t="shared" ref="F9:F12" si="0">G9-(D9+E9)</f>
        <v>0</v>
      </c>
      <c r="G9" s="44">
        <v>698</v>
      </c>
      <c r="H9" s="43">
        <f>G9-C9</f>
        <v>0</v>
      </c>
      <c r="I9" s="103">
        <f t="shared" ref="I9:I12" si="1">IFERROR(H9/C9,"-")</f>
        <v>0</v>
      </c>
      <c r="J9" s="105">
        <f t="shared" ref="J9:J12" si="2">IFERROR(K9/C9,"-")</f>
        <v>-1.7681728880157128E-2</v>
      </c>
      <c r="K9" s="14">
        <f>(G9*100)/101.8-C9</f>
        <v>-12.341846758349675</v>
      </c>
    </row>
    <row r="10" spans="1:11" ht="16.5" x14ac:dyDescent="0.25">
      <c r="A10" s="254"/>
      <c r="B10" s="56" t="s">
        <v>62</v>
      </c>
      <c r="C10" s="166">
        <v>460</v>
      </c>
      <c r="D10" s="52">
        <v>460</v>
      </c>
      <c r="E10" s="52">
        <v>0</v>
      </c>
      <c r="F10" s="52">
        <f t="shared" si="0"/>
        <v>0</v>
      </c>
      <c r="G10" s="53">
        <v>460</v>
      </c>
      <c r="H10" s="49">
        <f>G10-C10</f>
        <v>0</v>
      </c>
      <c r="I10" s="112">
        <f t="shared" si="1"/>
        <v>0</v>
      </c>
      <c r="J10" s="113">
        <f t="shared" si="2"/>
        <v>-1.7681728880157142E-2</v>
      </c>
      <c r="K10" s="50">
        <f>(G10*100)/101.8-C10</f>
        <v>-8.1335952848722854</v>
      </c>
    </row>
    <row r="11" spans="1:11" ht="16.5" x14ac:dyDescent="0.25">
      <c r="A11" s="254"/>
      <c r="B11" s="56" t="s">
        <v>230</v>
      </c>
      <c r="C11" s="166">
        <v>1109</v>
      </c>
      <c r="D11" s="52">
        <v>1109</v>
      </c>
      <c r="E11" s="52">
        <v>0</v>
      </c>
      <c r="F11" s="52">
        <f t="shared" si="0"/>
        <v>0</v>
      </c>
      <c r="G11" s="53">
        <v>1109</v>
      </c>
      <c r="H11" s="49">
        <f>G11-C11</f>
        <v>0</v>
      </c>
      <c r="I11" s="112">
        <f t="shared" si="1"/>
        <v>0</v>
      </c>
      <c r="J11" s="113">
        <f t="shared" si="2"/>
        <v>-1.7681728880157118E-2</v>
      </c>
      <c r="K11" s="50">
        <f>(G11*100)/101.8-C11</f>
        <v>-19.609037328094246</v>
      </c>
    </row>
    <row r="12" spans="1:11" ht="17.25" thickBot="1" x14ac:dyDescent="0.3">
      <c r="A12" s="254"/>
      <c r="B12" s="214" t="s">
        <v>63</v>
      </c>
      <c r="C12" s="235">
        <v>874</v>
      </c>
      <c r="D12" s="114">
        <v>874</v>
      </c>
      <c r="E12" s="114">
        <v>0</v>
      </c>
      <c r="F12" s="29">
        <f t="shared" si="0"/>
        <v>0</v>
      </c>
      <c r="G12" s="88">
        <v>874</v>
      </c>
      <c r="H12" s="85">
        <f>G12-C12</f>
        <v>0</v>
      </c>
      <c r="I12" s="104">
        <f t="shared" si="1"/>
        <v>0</v>
      </c>
      <c r="J12" s="106">
        <f t="shared" si="2"/>
        <v>-1.7681728880157128E-2</v>
      </c>
      <c r="K12" s="27">
        <f>(G12*100)/101.8-C12</f>
        <v>-15.453831041257331</v>
      </c>
    </row>
    <row r="13" spans="1:11" ht="17.25" thickBot="1" x14ac:dyDescent="0.3">
      <c r="A13" s="244"/>
      <c r="B13" s="175" t="s">
        <v>64</v>
      </c>
      <c r="C13" s="141">
        <f>SUM(C9:C12)</f>
        <v>3141</v>
      </c>
      <c r="D13" s="142">
        <f>SUM(D9:D12)</f>
        <v>3141</v>
      </c>
      <c r="E13" s="142">
        <f>SUM(E9:E12)</f>
        <v>0</v>
      </c>
      <c r="F13" s="89">
        <f>G13-D13</f>
        <v>0</v>
      </c>
      <c r="G13" s="89">
        <f>SUM(G9:G12)</f>
        <v>3141</v>
      </c>
      <c r="H13" s="162">
        <f>G13-C13</f>
        <v>0</v>
      </c>
      <c r="I13" s="170">
        <f>IFERROR(H13/C13,"-")</f>
        <v>0</v>
      </c>
      <c r="J13" s="165">
        <f>IFERROR(K13/C13,"-")</f>
        <v>-1.7681728880157128E-2</v>
      </c>
      <c r="K13" s="164">
        <f>(G13*100)/101.8-C13</f>
        <v>-55.538310412573537</v>
      </c>
    </row>
    <row r="14" spans="1:11" ht="17.25" thickBot="1" x14ac:dyDescent="0.3">
      <c r="A14" s="5"/>
      <c r="B14" s="6"/>
      <c r="C14" s="19"/>
      <c r="D14" s="20"/>
      <c r="E14" s="20"/>
      <c r="F14" s="20"/>
      <c r="G14" s="20"/>
      <c r="H14" s="21"/>
      <c r="I14" s="22"/>
      <c r="J14" s="22"/>
      <c r="K14" s="23"/>
    </row>
    <row r="15" spans="1:11" ht="17.25" thickBot="1" x14ac:dyDescent="0.3">
      <c r="A15" s="242" t="s">
        <v>65</v>
      </c>
      <c r="B15" s="33" t="s">
        <v>65</v>
      </c>
      <c r="C15" s="115">
        <v>13953</v>
      </c>
      <c r="D15" s="48">
        <v>13953</v>
      </c>
      <c r="E15" s="48">
        <v>0</v>
      </c>
      <c r="F15" s="48">
        <f>G15-(D15+E15)</f>
        <v>0</v>
      </c>
      <c r="G15" s="219">
        <v>13953</v>
      </c>
      <c r="H15" s="47">
        <f>G15-C15</f>
        <v>0</v>
      </c>
      <c r="I15" s="116">
        <f>IFERROR(H15/C15,"-")</f>
        <v>0</v>
      </c>
      <c r="J15" s="117">
        <f>IFERROR(K15/C15,"-")</f>
        <v>-1.7681728880157153E-2</v>
      </c>
      <c r="K15" s="66">
        <f>(G15*100)/101.8-C15</f>
        <v>-246.71316306483277</v>
      </c>
    </row>
    <row r="16" spans="1:11" ht="17.25" thickBot="1" x14ac:dyDescent="0.3">
      <c r="A16" s="244"/>
      <c r="B16" s="16" t="s">
        <v>66</v>
      </c>
      <c r="C16" s="141">
        <f>SUM(C15)</f>
        <v>13953</v>
      </c>
      <c r="D16" s="142">
        <f>SUM(D15)</f>
        <v>13953</v>
      </c>
      <c r="E16" s="142">
        <f>SUM(E15)</f>
        <v>0</v>
      </c>
      <c r="F16" s="89">
        <f>G16-D16</f>
        <v>0</v>
      </c>
      <c r="G16" s="89">
        <f>SUM(G15)</f>
        <v>13953</v>
      </c>
      <c r="H16" s="162">
        <f>G16-C16</f>
        <v>0</v>
      </c>
      <c r="I16" s="170">
        <f>IFERROR(H16/C16,"-")</f>
        <v>0</v>
      </c>
      <c r="J16" s="165">
        <f>IFERROR(K16/C16,"-")</f>
        <v>-1.7681728880157153E-2</v>
      </c>
      <c r="K16" s="164">
        <f>(G16*100)/101.8-C16</f>
        <v>-246.71316306483277</v>
      </c>
    </row>
    <row r="17" spans="1:11" ht="17.25" thickBot="1" x14ac:dyDescent="0.3">
      <c r="A17" s="5"/>
      <c r="B17" s="6"/>
      <c r="C17" s="19"/>
      <c r="D17" s="20"/>
      <c r="E17" s="20"/>
      <c r="F17" s="20"/>
      <c r="G17" s="20"/>
      <c r="H17" s="21"/>
      <c r="I17" s="22"/>
      <c r="J17" s="22"/>
      <c r="K17" s="23"/>
    </row>
    <row r="18" spans="1:11" ht="17.25" thickBot="1" x14ac:dyDescent="0.3">
      <c r="A18" s="242" t="s">
        <v>67</v>
      </c>
      <c r="B18" s="33" t="s">
        <v>67</v>
      </c>
      <c r="C18" s="115">
        <v>3586</v>
      </c>
      <c r="D18" s="48">
        <v>3586</v>
      </c>
      <c r="E18" s="48">
        <v>0</v>
      </c>
      <c r="F18" s="48">
        <f>G18-(D18+E18)</f>
        <v>0</v>
      </c>
      <c r="G18" s="219">
        <v>3586</v>
      </c>
      <c r="H18" s="47">
        <f>G18-C18</f>
        <v>0</v>
      </c>
      <c r="I18" s="116">
        <f>IFERROR(H18/C18,"-")</f>
        <v>0</v>
      </c>
      <c r="J18" s="117">
        <f>IFERROR(K18/C18,"-")</f>
        <v>-1.7681728880157156E-2</v>
      </c>
      <c r="K18" s="66">
        <f>(G18*100)/101.8-C18</f>
        <v>-63.406679764243563</v>
      </c>
    </row>
    <row r="19" spans="1:11" ht="17.25" thickBot="1" x14ac:dyDescent="0.3">
      <c r="A19" s="244"/>
      <c r="B19" s="16" t="s">
        <v>68</v>
      </c>
      <c r="C19" s="141">
        <f>SUM(C18)</f>
        <v>3586</v>
      </c>
      <c r="D19" s="142">
        <f>SUM(D18)</f>
        <v>3586</v>
      </c>
      <c r="E19" s="142">
        <f>SUM(E18)</f>
        <v>0</v>
      </c>
      <c r="F19" s="89">
        <f>G19-D19</f>
        <v>0</v>
      </c>
      <c r="G19" s="89">
        <f>SUM(G18)</f>
        <v>3586</v>
      </c>
      <c r="H19" s="162">
        <f>G19-C19</f>
        <v>0</v>
      </c>
      <c r="I19" s="170">
        <f>IFERROR(H19/C19,"-")</f>
        <v>0</v>
      </c>
      <c r="J19" s="165">
        <f>IFERROR(K19/C19,"-")</f>
        <v>-1.7681728880157156E-2</v>
      </c>
      <c r="K19" s="164">
        <f>(G19*100)/101.8-C19</f>
        <v>-63.406679764243563</v>
      </c>
    </row>
    <row r="20" spans="1:11" ht="17.25" thickBot="1" x14ac:dyDescent="0.3">
      <c r="A20" s="5"/>
      <c r="B20" s="6"/>
      <c r="C20" s="19"/>
      <c r="D20" s="20"/>
      <c r="E20" s="20"/>
      <c r="F20" s="20"/>
      <c r="G20" s="20"/>
      <c r="H20" s="21"/>
      <c r="I20" s="22"/>
      <c r="J20" s="22"/>
      <c r="K20" s="23"/>
    </row>
    <row r="21" spans="1:11" ht="17.25" thickBot="1" x14ac:dyDescent="0.3">
      <c r="A21" s="242" t="s">
        <v>69</v>
      </c>
      <c r="B21" s="33" t="s">
        <v>69</v>
      </c>
      <c r="C21" s="115">
        <v>11313</v>
      </c>
      <c r="D21" s="48">
        <v>11313</v>
      </c>
      <c r="E21" s="48">
        <v>0</v>
      </c>
      <c r="F21" s="48">
        <f>G21-(D21+E21)</f>
        <v>0</v>
      </c>
      <c r="G21" s="219">
        <v>11313</v>
      </c>
      <c r="H21" s="47">
        <f>G21-C21</f>
        <v>0</v>
      </c>
      <c r="I21" s="116">
        <f>IFERROR(H21/C21,"-")</f>
        <v>0</v>
      </c>
      <c r="J21" s="117">
        <f>IFERROR(K21/C21,"-")</f>
        <v>-1.7681728880157066E-2</v>
      </c>
      <c r="K21" s="66">
        <f>(G21*100)/101.8-C21</f>
        <v>-200.03339882121691</v>
      </c>
    </row>
    <row r="22" spans="1:11" ht="17.25" thickBot="1" x14ac:dyDescent="0.3">
      <c r="A22" s="244"/>
      <c r="B22" s="16" t="s">
        <v>70</v>
      </c>
      <c r="C22" s="141">
        <f>SUM(C21)</f>
        <v>11313</v>
      </c>
      <c r="D22" s="142">
        <f>SUM(D21)</f>
        <v>11313</v>
      </c>
      <c r="E22" s="142">
        <f>SUM(E21)</f>
        <v>0</v>
      </c>
      <c r="F22" s="89">
        <f>G22-D22</f>
        <v>0</v>
      </c>
      <c r="G22" s="89">
        <f>SUM(G21)</f>
        <v>11313</v>
      </c>
      <c r="H22" s="162">
        <f>G22-C22</f>
        <v>0</v>
      </c>
      <c r="I22" s="170">
        <f>IFERROR(H22/C22,"-")</f>
        <v>0</v>
      </c>
      <c r="J22" s="165">
        <f>IFERROR(K22/C22,"-")</f>
        <v>-1.7681728880157066E-2</v>
      </c>
      <c r="K22" s="164">
        <f>(G22*100)/101.8-C22</f>
        <v>-200.03339882121691</v>
      </c>
    </row>
    <row r="23" spans="1:11" ht="17.25" thickBot="1" x14ac:dyDescent="0.3">
      <c r="A23" s="5"/>
      <c r="B23" s="6"/>
      <c r="C23" s="19"/>
      <c r="D23" s="20"/>
      <c r="E23" s="20"/>
      <c r="F23" s="20"/>
      <c r="G23" s="20"/>
      <c r="H23" s="21"/>
      <c r="I23" s="22"/>
      <c r="J23" s="22"/>
      <c r="K23" s="23"/>
    </row>
    <row r="24" spans="1:11" ht="20.25" customHeight="1" thickBot="1" x14ac:dyDescent="0.3">
      <c r="A24" s="236" t="s">
        <v>71</v>
      </c>
      <c r="B24" s="245"/>
      <c r="C24" s="129">
        <f>C7+C13+C16+C19+C22</f>
        <v>3333635</v>
      </c>
      <c r="D24" s="130">
        <f>D7+D13+D16+D19+D22</f>
        <v>3333548</v>
      </c>
      <c r="E24" s="130">
        <f>E7+E13+E16+E19+E22</f>
        <v>0</v>
      </c>
      <c r="F24" s="130">
        <f>G24-(D24+E24)</f>
        <v>-71292</v>
      </c>
      <c r="G24" s="130">
        <f>G7+G13+G16+G19+G22</f>
        <v>3262256</v>
      </c>
      <c r="H24" s="129">
        <f>G24-C24</f>
        <v>-71379</v>
      </c>
      <c r="I24" s="133">
        <f>IFERROR(H24/C24,"-")</f>
        <v>-2.1411762235517686E-2</v>
      </c>
      <c r="J24" s="134">
        <f>IFERROR(K24/C24,"-")</f>
        <v>-3.8714894140980061E-2</v>
      </c>
      <c r="K24" s="131">
        <f>(G24*100)/101.8-C24</f>
        <v>-129061.32612966606</v>
      </c>
    </row>
    <row r="25" spans="1:11" ht="16.5" x14ac:dyDescent="0.25">
      <c r="A25" s="67"/>
      <c r="B25" s="67"/>
      <c r="C25" s="67"/>
      <c r="D25" s="67"/>
      <c r="E25" s="67"/>
      <c r="F25" s="67"/>
      <c r="G25" s="67"/>
      <c r="H25" s="67"/>
      <c r="I25" s="67"/>
      <c r="J25" s="67"/>
    </row>
    <row r="26" spans="1:11" ht="16.5" x14ac:dyDescent="0.25">
      <c r="A26" s="67"/>
      <c r="B26" s="67"/>
      <c r="C26" s="67"/>
      <c r="D26" s="67"/>
      <c r="E26" s="67"/>
      <c r="F26" s="67"/>
      <c r="G26" s="67"/>
      <c r="H26" s="67"/>
      <c r="I26" s="67"/>
      <c r="J26" s="67"/>
    </row>
    <row r="27" spans="1:11" ht="17.25" thickBot="1" x14ac:dyDescent="0.3">
      <c r="A27" s="67"/>
      <c r="B27" s="67"/>
      <c r="C27" s="67"/>
      <c r="D27" s="68"/>
      <c r="E27" s="68"/>
      <c r="F27" s="68"/>
      <c r="G27" s="68"/>
      <c r="H27" s="69"/>
      <c r="I27" s="69"/>
      <c r="J27" s="68"/>
    </row>
    <row r="28" spans="1:11" ht="23.25" thickBot="1" x14ac:dyDescent="0.3">
      <c r="A28" s="247" t="s">
        <v>259</v>
      </c>
      <c r="B28" s="248"/>
      <c r="C28" s="248"/>
      <c r="D28" s="250"/>
      <c r="E28" s="240" t="s">
        <v>0</v>
      </c>
      <c r="F28" s="246"/>
      <c r="G28" s="240" t="s">
        <v>1</v>
      </c>
      <c r="H28" s="246"/>
    </row>
    <row r="29" spans="1:11" ht="72.75" thickBot="1" x14ac:dyDescent="0.3">
      <c r="A29" s="35" t="s">
        <v>19</v>
      </c>
      <c r="B29" s="4" t="s">
        <v>20</v>
      </c>
      <c r="C29" s="136" t="s">
        <v>277</v>
      </c>
      <c r="D29" s="2" t="s">
        <v>279</v>
      </c>
      <c r="E29" s="136" t="s">
        <v>280</v>
      </c>
      <c r="F29" s="138" t="s">
        <v>2</v>
      </c>
      <c r="G29" s="139" t="s">
        <v>281</v>
      </c>
      <c r="H29" s="140" t="s">
        <v>282</v>
      </c>
    </row>
    <row r="30" spans="1:11" ht="17.25" thickBot="1" x14ac:dyDescent="0.3">
      <c r="A30" s="5"/>
      <c r="B30" s="6"/>
      <c r="C30" s="19"/>
      <c r="D30" s="20"/>
      <c r="E30" s="21"/>
      <c r="F30" s="22"/>
      <c r="G30" s="22"/>
      <c r="H30" s="23"/>
    </row>
    <row r="31" spans="1:11" ht="17.25" thickBot="1" x14ac:dyDescent="0.3">
      <c r="A31" s="242" t="s">
        <v>53</v>
      </c>
      <c r="B31" s="12" t="s">
        <v>72</v>
      </c>
      <c r="C31" s="115">
        <v>20000</v>
      </c>
      <c r="D31" s="48">
        <v>142837</v>
      </c>
      <c r="E31" s="47">
        <f>D31-C31</f>
        <v>122837</v>
      </c>
      <c r="F31" s="116">
        <f>E31/C31</f>
        <v>6.1418499999999998</v>
      </c>
      <c r="G31" s="117">
        <f>H31/C31</f>
        <v>6.0155697445972507</v>
      </c>
      <c r="H31" s="66">
        <f>(D31*100)/101.8-C31</f>
        <v>120311.394891945</v>
      </c>
    </row>
    <row r="32" spans="1:11" ht="17.25" thickBot="1" x14ac:dyDescent="0.3">
      <c r="A32" s="244"/>
      <c r="B32" s="16" t="s">
        <v>56</v>
      </c>
      <c r="C32" s="120">
        <f>SUM(C31)</f>
        <v>20000</v>
      </c>
      <c r="D32" s="45">
        <f>SUM(D31)</f>
        <v>142837</v>
      </c>
      <c r="E32" s="17">
        <f>D32-C32</f>
        <v>122837</v>
      </c>
      <c r="F32" s="125">
        <f>E32/C32</f>
        <v>6.1418499999999998</v>
      </c>
      <c r="G32" s="128">
        <f>H32/C32</f>
        <v>6.0155697445972507</v>
      </c>
      <c r="H32" s="122">
        <f>(D32*100)/101.8-C32</f>
        <v>120311.394891945</v>
      </c>
    </row>
    <row r="33" spans="1:8" ht="17.25" thickBot="1" x14ac:dyDescent="0.3">
      <c r="A33" s="5"/>
      <c r="B33" s="6"/>
      <c r="C33" s="19"/>
      <c r="D33" s="20"/>
      <c r="E33" s="21"/>
      <c r="F33" s="22"/>
      <c r="G33" s="22"/>
      <c r="H33" s="23"/>
    </row>
    <row r="34" spans="1:8" ht="17.25" thickBot="1" x14ac:dyDescent="0.3">
      <c r="A34" s="242" t="s">
        <v>69</v>
      </c>
      <c r="B34" s="46" t="s">
        <v>69</v>
      </c>
      <c r="C34" s="115">
        <v>281</v>
      </c>
      <c r="D34" s="48">
        <v>281</v>
      </c>
      <c r="E34" s="47">
        <f>D34-C34</f>
        <v>0</v>
      </c>
      <c r="F34" s="116">
        <f>E34/C34</f>
        <v>0</v>
      </c>
      <c r="G34" s="117">
        <f>H34/C34</f>
        <v>-1.7681728880157135E-2</v>
      </c>
      <c r="H34" s="66">
        <f>(D34*100)/101.8-C34</f>
        <v>-4.9685658153241548</v>
      </c>
    </row>
    <row r="35" spans="1:8" ht="17.25" thickBot="1" x14ac:dyDescent="0.3">
      <c r="A35" s="244"/>
      <c r="B35" s="16" t="s">
        <v>70</v>
      </c>
      <c r="C35" s="120">
        <f>SUM(C34)</f>
        <v>281</v>
      </c>
      <c r="D35" s="45">
        <f>SUM(D34)</f>
        <v>281</v>
      </c>
      <c r="E35" s="17">
        <f>D35-C35</f>
        <v>0</v>
      </c>
      <c r="F35" s="125">
        <f>E35/C35</f>
        <v>0</v>
      </c>
      <c r="G35" s="128">
        <f>H35/C35</f>
        <v>-1.7681728880157135E-2</v>
      </c>
      <c r="H35" s="122">
        <f>(D35*100)/101.8-C35</f>
        <v>-4.9685658153241548</v>
      </c>
    </row>
    <row r="36" spans="1:8" ht="17.25" thickBot="1" x14ac:dyDescent="0.3">
      <c r="A36" s="5"/>
      <c r="B36" s="6"/>
      <c r="C36" s="19"/>
      <c r="D36" s="20"/>
      <c r="E36" s="21"/>
      <c r="F36" s="22"/>
      <c r="G36" s="22"/>
      <c r="H36" s="23"/>
    </row>
    <row r="37" spans="1:8" ht="20.25" customHeight="1" thickBot="1" x14ac:dyDescent="0.3">
      <c r="A37" s="236" t="s">
        <v>73</v>
      </c>
      <c r="B37" s="237" t="s">
        <v>73</v>
      </c>
      <c r="C37" s="129">
        <f>C35+C32</f>
        <v>20281</v>
      </c>
      <c r="D37" s="130">
        <f>D35+D32</f>
        <v>143118</v>
      </c>
      <c r="E37" s="129">
        <f>D37-C37</f>
        <v>122837</v>
      </c>
      <c r="F37" s="133">
        <f>E37/C37</f>
        <v>6.0567526256101774</v>
      </c>
      <c r="G37" s="134">
        <f>H37/C37</f>
        <v>5.9319770389098005</v>
      </c>
      <c r="H37" s="131">
        <f>(D37*100)/101.8-C37</f>
        <v>120306.42632612967</v>
      </c>
    </row>
    <row r="38" spans="1:8" ht="16.5" x14ac:dyDescent="0.25">
      <c r="A38" s="67"/>
      <c r="B38" s="67"/>
      <c r="C38" s="67"/>
      <c r="D38" s="67"/>
      <c r="E38" s="67"/>
      <c r="F38" s="67"/>
      <c r="G38" s="67"/>
      <c r="H38" s="67"/>
    </row>
    <row r="39" spans="1:8" ht="16.5" x14ac:dyDescent="0.25">
      <c r="A39" s="67"/>
      <c r="B39" s="67"/>
      <c r="C39" s="67"/>
      <c r="D39" s="67"/>
      <c r="E39" s="67"/>
      <c r="F39" s="67"/>
      <c r="G39" s="67"/>
      <c r="H39" s="67"/>
    </row>
    <row r="40" spans="1:8" ht="17.25" thickBot="1" x14ac:dyDescent="0.3">
      <c r="A40" s="70"/>
      <c r="B40" s="70"/>
      <c r="C40" s="70"/>
      <c r="D40" s="71"/>
      <c r="E40" s="68"/>
      <c r="F40" s="69"/>
      <c r="G40" s="69"/>
      <c r="H40" s="68"/>
    </row>
    <row r="41" spans="1:8" ht="23.25" thickBot="1" x14ac:dyDescent="0.3">
      <c r="A41" s="247" t="s">
        <v>260</v>
      </c>
      <c r="B41" s="248"/>
      <c r="C41" s="248"/>
      <c r="D41" s="250"/>
      <c r="E41" s="240" t="s">
        <v>0</v>
      </c>
      <c r="F41" s="246"/>
      <c r="G41" s="240" t="s">
        <v>1</v>
      </c>
      <c r="H41" s="246"/>
    </row>
    <row r="42" spans="1:8" ht="72.75" thickBot="1" x14ac:dyDescent="0.3">
      <c r="A42" s="35" t="s">
        <v>19</v>
      </c>
      <c r="B42" s="4" t="s">
        <v>20</v>
      </c>
      <c r="C42" s="136" t="s">
        <v>277</v>
      </c>
      <c r="D42" s="2" t="s">
        <v>279</v>
      </c>
      <c r="E42" s="136" t="s">
        <v>280</v>
      </c>
      <c r="F42" s="138" t="s">
        <v>2</v>
      </c>
      <c r="G42" s="139" t="s">
        <v>281</v>
      </c>
      <c r="H42" s="140" t="s">
        <v>282</v>
      </c>
    </row>
    <row r="43" spans="1:8" ht="17.25" thickBot="1" x14ac:dyDescent="0.3">
      <c r="A43" s="5"/>
      <c r="B43" s="6"/>
      <c r="C43" s="19"/>
      <c r="D43" s="20"/>
      <c r="E43" s="21"/>
      <c r="F43" s="22"/>
      <c r="G43" s="22"/>
      <c r="H43" s="23"/>
    </row>
    <row r="44" spans="1:8" ht="17.25" thickBot="1" x14ac:dyDescent="0.3">
      <c r="A44" s="242" t="s">
        <v>53</v>
      </c>
      <c r="B44" s="12" t="s">
        <v>54</v>
      </c>
      <c r="C44" s="115">
        <v>977000</v>
      </c>
      <c r="D44" s="48">
        <v>1059000</v>
      </c>
      <c r="E44" s="47">
        <f>D44-C44</f>
        <v>82000</v>
      </c>
      <c r="F44" s="116">
        <f>E44/C44</f>
        <v>8.3930399181166834E-2</v>
      </c>
      <c r="G44" s="117">
        <f>H44/C44</f>
        <v>6.4764635737884921E-2</v>
      </c>
      <c r="H44" s="66">
        <f>(D44*100)/101.8-C44</f>
        <v>63275.049115913571</v>
      </c>
    </row>
    <row r="45" spans="1:8" ht="17.25" thickBot="1" x14ac:dyDescent="0.3">
      <c r="A45" s="244"/>
      <c r="B45" s="16" t="s">
        <v>56</v>
      </c>
      <c r="C45" s="120">
        <f>SUM(C44)</f>
        <v>977000</v>
      </c>
      <c r="D45" s="45">
        <f>SUM(D44)</f>
        <v>1059000</v>
      </c>
      <c r="E45" s="17">
        <f>D45-C45</f>
        <v>82000</v>
      </c>
      <c r="F45" s="125">
        <f>E45/C45</f>
        <v>8.3930399181166834E-2</v>
      </c>
      <c r="G45" s="128">
        <f>H45/C45</f>
        <v>6.4764635737884921E-2</v>
      </c>
      <c r="H45" s="122">
        <f>(D45*100)/101.8-C45</f>
        <v>63275.049115913571</v>
      </c>
    </row>
    <row r="46" spans="1:8" ht="17.25" thickBot="1" x14ac:dyDescent="0.3">
      <c r="A46" s="5"/>
      <c r="B46" s="6"/>
      <c r="C46" s="19"/>
      <c r="D46" s="20"/>
      <c r="E46" s="21"/>
      <c r="F46" s="22"/>
      <c r="G46" s="22"/>
      <c r="H46" s="23"/>
    </row>
    <row r="47" spans="1:8" ht="20.25" customHeight="1" thickBot="1" x14ac:dyDescent="0.3">
      <c r="A47" s="236" t="s">
        <v>74</v>
      </c>
      <c r="B47" s="237" t="s">
        <v>74</v>
      </c>
      <c r="C47" s="129">
        <f>C45</f>
        <v>977000</v>
      </c>
      <c r="D47" s="130">
        <f>SUM(D45)</f>
        <v>1059000</v>
      </c>
      <c r="E47" s="129">
        <f>D47-C47</f>
        <v>82000</v>
      </c>
      <c r="F47" s="133">
        <f>E47/C47</f>
        <v>8.3930399181166834E-2</v>
      </c>
      <c r="G47" s="134">
        <f>H47/C47</f>
        <v>6.4764635737884921E-2</v>
      </c>
      <c r="H47" s="131">
        <f>(D47*100)/101.8-C47</f>
        <v>63275.049115913571</v>
      </c>
    </row>
  </sheetData>
  <mergeCells count="20">
    <mergeCell ref="A2:G2"/>
    <mergeCell ref="A28:D28"/>
    <mergeCell ref="A41:D41"/>
    <mergeCell ref="H2:I2"/>
    <mergeCell ref="J2:K2"/>
    <mergeCell ref="A5:A7"/>
    <mergeCell ref="A44:A45"/>
    <mergeCell ref="A47:B47"/>
    <mergeCell ref="A9:A13"/>
    <mergeCell ref="G28:H28"/>
    <mergeCell ref="A31:A32"/>
    <mergeCell ref="A34:A35"/>
    <mergeCell ref="A37:B37"/>
    <mergeCell ref="E41:F41"/>
    <mergeCell ref="G41:H41"/>
    <mergeCell ref="A15:A16"/>
    <mergeCell ref="A18:A19"/>
    <mergeCell ref="A21:A22"/>
    <mergeCell ref="A24:B24"/>
    <mergeCell ref="E28:F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="55" zoomScaleNormal="55"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H46" sqref="H46"/>
    </sheetView>
  </sheetViews>
  <sheetFormatPr defaultRowHeight="15" x14ac:dyDescent="0.25"/>
  <cols>
    <col min="1" max="1" width="52.5703125" customWidth="1"/>
    <col min="2" max="2" width="61.140625" customWidth="1"/>
    <col min="3" max="6" width="40.7109375" customWidth="1"/>
    <col min="7" max="7" width="42.85546875" customWidth="1"/>
    <col min="8" max="10" width="40.7109375" customWidth="1"/>
    <col min="11" max="11" width="38.28515625" customWidth="1"/>
  </cols>
  <sheetData>
    <row r="1" spans="1:11" ht="15.75" thickBot="1" x14ac:dyDescent="0.3"/>
    <row r="2" spans="1:11" ht="23.25" thickBot="1" x14ac:dyDescent="0.3">
      <c r="A2" s="247" t="s">
        <v>261</v>
      </c>
      <c r="B2" s="248"/>
      <c r="C2" s="248"/>
      <c r="D2" s="248"/>
      <c r="E2" s="248"/>
      <c r="F2" s="248"/>
      <c r="G2" s="250"/>
      <c r="H2" s="238" t="s">
        <v>0</v>
      </c>
      <c r="I2" s="239"/>
      <c r="J2" s="238" t="s">
        <v>1</v>
      </c>
      <c r="K2" s="239"/>
    </row>
    <row r="3" spans="1:11" ht="72.75" thickBot="1" x14ac:dyDescent="0.3">
      <c r="A3" s="35" t="s">
        <v>19</v>
      </c>
      <c r="B3" s="1" t="s">
        <v>20</v>
      </c>
      <c r="C3" s="136" t="s">
        <v>277</v>
      </c>
      <c r="D3" s="2" t="s">
        <v>337</v>
      </c>
      <c r="E3" s="2" t="s">
        <v>336</v>
      </c>
      <c r="F3" s="2" t="s">
        <v>278</v>
      </c>
      <c r="G3" s="2" t="s">
        <v>279</v>
      </c>
      <c r="H3" s="136" t="s">
        <v>280</v>
      </c>
      <c r="I3" s="138" t="s">
        <v>2</v>
      </c>
      <c r="J3" s="139" t="s">
        <v>281</v>
      </c>
      <c r="K3" s="140" t="s">
        <v>282</v>
      </c>
    </row>
    <row r="4" spans="1:11" ht="17.25" thickBot="1" x14ac:dyDescent="0.3">
      <c r="A4" s="5"/>
      <c r="B4" s="6"/>
      <c r="C4" s="19"/>
      <c r="D4" s="20"/>
      <c r="E4" s="20"/>
      <c r="F4" s="20"/>
      <c r="G4" s="20"/>
      <c r="H4" s="21"/>
      <c r="I4" s="22"/>
      <c r="J4" s="22"/>
      <c r="K4" s="23"/>
    </row>
    <row r="5" spans="1:11" ht="16.5" x14ac:dyDescent="0.25">
      <c r="A5" s="255" t="s">
        <v>328</v>
      </c>
      <c r="B5" s="167" t="s">
        <v>329</v>
      </c>
      <c r="C5" s="202">
        <v>0</v>
      </c>
      <c r="D5" s="196">
        <v>732</v>
      </c>
      <c r="E5" s="196">
        <v>16293</v>
      </c>
      <c r="F5" s="13">
        <f>G5-(D5+E5)</f>
        <v>9650</v>
      </c>
      <c r="G5" s="197">
        <v>26675</v>
      </c>
      <c r="H5" s="109">
        <f>G5-C5</f>
        <v>26675</v>
      </c>
      <c r="I5" s="103" t="str">
        <f>IFERROR(H5/C5,"-")</f>
        <v>-</v>
      </c>
      <c r="J5" s="105" t="str">
        <f>IFERROR(K5/C5,"-")</f>
        <v>-</v>
      </c>
      <c r="K5" s="14">
        <f t="shared" ref="K5:K8" si="0">(G5*100)/101.8-C5</f>
        <v>26203.339882121807</v>
      </c>
    </row>
    <row r="6" spans="1:11" ht="16.5" x14ac:dyDescent="0.25">
      <c r="A6" s="256"/>
      <c r="B6" s="168" t="s">
        <v>330</v>
      </c>
      <c r="C6" s="203">
        <v>0</v>
      </c>
      <c r="D6" s="195">
        <v>0</v>
      </c>
      <c r="E6" s="195">
        <v>155533</v>
      </c>
      <c r="F6" s="52">
        <f t="shared" ref="F6:F7" si="1">G6-(D6+E6)</f>
        <v>-1150</v>
      </c>
      <c r="G6" s="198">
        <v>154383</v>
      </c>
      <c r="H6" s="171">
        <f>G6-C6</f>
        <v>154383</v>
      </c>
      <c r="I6" s="112" t="str">
        <f t="shared" ref="I6:I7" si="2">IFERROR(H6/C6,"-")</f>
        <v>-</v>
      </c>
      <c r="J6" s="113" t="str">
        <f t="shared" ref="J6:J7" si="3">IFERROR(K6/C6,"-")</f>
        <v>-</v>
      </c>
      <c r="K6" s="50">
        <f t="shared" si="0"/>
        <v>151653.24165029469</v>
      </c>
    </row>
    <row r="7" spans="1:11" ht="17.25" thickBot="1" x14ac:dyDescent="0.3">
      <c r="A7" s="256"/>
      <c r="B7" s="190" t="s">
        <v>331</v>
      </c>
      <c r="C7" s="222">
        <v>0</v>
      </c>
      <c r="D7" s="207">
        <v>0</v>
      </c>
      <c r="E7" s="207">
        <v>20052</v>
      </c>
      <c r="F7" s="29">
        <f t="shared" si="1"/>
        <v>0</v>
      </c>
      <c r="G7" s="208">
        <v>20052</v>
      </c>
      <c r="H7" s="79">
        <f>G7-C7</f>
        <v>20052</v>
      </c>
      <c r="I7" s="104" t="str">
        <f t="shared" si="2"/>
        <v>-</v>
      </c>
      <c r="J7" s="106" t="str">
        <f t="shared" si="3"/>
        <v>-</v>
      </c>
      <c r="K7" s="27">
        <f t="shared" si="0"/>
        <v>19697.44597249509</v>
      </c>
    </row>
    <row r="8" spans="1:11" ht="17.25" thickBot="1" x14ac:dyDescent="0.3">
      <c r="A8" s="257"/>
      <c r="B8" s="118" t="s">
        <v>59</v>
      </c>
      <c r="C8" s="231">
        <f>SUM(C5:C7)</f>
        <v>0</v>
      </c>
      <c r="D8" s="230">
        <f t="shared" ref="D8:G8" si="4">SUM(D5:D7)</f>
        <v>732</v>
      </c>
      <c r="E8" s="230">
        <f t="shared" si="4"/>
        <v>191878</v>
      </c>
      <c r="F8" s="89">
        <f>G8-(D8+E8)</f>
        <v>8500</v>
      </c>
      <c r="G8" s="232">
        <f t="shared" si="4"/>
        <v>201110</v>
      </c>
      <c r="H8" s="215">
        <f>G8-C8</f>
        <v>201110</v>
      </c>
      <c r="I8" s="170" t="str">
        <f>IFERROR(H8/C8,"-")</f>
        <v>-</v>
      </c>
      <c r="J8" s="165" t="str">
        <f>IFERROR(K8/C8,"-")</f>
        <v>-</v>
      </c>
      <c r="K8" s="164">
        <f t="shared" si="0"/>
        <v>197554.02750491159</v>
      </c>
    </row>
    <row r="9" spans="1:11" ht="17.25" thickBot="1" x14ac:dyDescent="0.3">
      <c r="A9" s="5"/>
      <c r="B9" s="6"/>
      <c r="C9" s="19"/>
      <c r="D9" s="20"/>
      <c r="E9" s="20"/>
      <c r="F9" s="20"/>
      <c r="G9" s="20"/>
      <c r="H9" s="21"/>
      <c r="I9" s="22"/>
      <c r="J9" s="22"/>
      <c r="K9" s="23"/>
    </row>
    <row r="10" spans="1:11" ht="17.25" thickBot="1" x14ac:dyDescent="0.3">
      <c r="A10" s="242" t="s">
        <v>162</v>
      </c>
      <c r="B10" s="33" t="s">
        <v>162</v>
      </c>
      <c r="C10" s="115">
        <v>125498</v>
      </c>
      <c r="D10" s="48">
        <v>125498</v>
      </c>
      <c r="E10" s="48">
        <v>-125498</v>
      </c>
      <c r="F10" s="48">
        <f>G10-(D10+E10)</f>
        <v>0</v>
      </c>
      <c r="G10" s="66">
        <v>0</v>
      </c>
      <c r="H10" s="221">
        <f>G10-C10</f>
        <v>-125498</v>
      </c>
      <c r="I10" s="116">
        <f>IFERROR(H10/C10,"-")</f>
        <v>-1</v>
      </c>
      <c r="J10" s="117">
        <f>IFERROR(K10/C10,"-")</f>
        <v>-1</v>
      </c>
      <c r="K10" s="66">
        <f>(G10*100)/101.8-C10</f>
        <v>-125498</v>
      </c>
    </row>
    <row r="11" spans="1:11" ht="17.25" thickBot="1" x14ac:dyDescent="0.3">
      <c r="A11" s="244"/>
      <c r="B11" s="118" t="s">
        <v>163</v>
      </c>
      <c r="C11" s="141">
        <f>SUM(C10)</f>
        <v>125498</v>
      </c>
      <c r="D11" s="142">
        <f t="shared" ref="D11:G11" si="5">SUM(D10)</f>
        <v>125498</v>
      </c>
      <c r="E11" s="142">
        <f t="shared" si="5"/>
        <v>-125498</v>
      </c>
      <c r="F11" s="89">
        <f>G11-(D11+E11)</f>
        <v>0</v>
      </c>
      <c r="G11" s="164">
        <f t="shared" si="5"/>
        <v>0</v>
      </c>
      <c r="H11" s="215">
        <f>G11-C11</f>
        <v>-125498</v>
      </c>
      <c r="I11" s="170">
        <f>IFERROR(H11/C11,"-")</f>
        <v>-1</v>
      </c>
      <c r="J11" s="165">
        <f>IFERROR(K11/C11,"-")</f>
        <v>-1</v>
      </c>
      <c r="K11" s="164">
        <f t="shared" ref="K11" si="6">(G11*100)/101.8-C11</f>
        <v>-125498</v>
      </c>
    </row>
    <row r="12" spans="1:11" ht="17.25" thickBot="1" x14ac:dyDescent="0.3">
      <c r="A12" s="5"/>
      <c r="B12" s="6"/>
      <c r="C12" s="19"/>
      <c r="D12" s="20"/>
      <c r="E12" s="20"/>
      <c r="F12" s="20"/>
      <c r="G12" s="20"/>
      <c r="H12" s="21"/>
      <c r="I12" s="22"/>
      <c r="J12" s="22"/>
      <c r="K12" s="23"/>
    </row>
    <row r="13" spans="1:11" ht="16.5" x14ac:dyDescent="0.25">
      <c r="A13" s="242" t="s">
        <v>164</v>
      </c>
      <c r="B13" s="33" t="s">
        <v>165</v>
      </c>
      <c r="C13" s="25">
        <v>6125</v>
      </c>
      <c r="D13" s="13">
        <v>6125</v>
      </c>
      <c r="E13" s="13">
        <v>-6125</v>
      </c>
      <c r="F13" s="13">
        <f t="shared" ref="F13:F14" si="7">G13-(D13+E13)</f>
        <v>0</v>
      </c>
      <c r="G13" s="14">
        <v>0</v>
      </c>
      <c r="H13" s="109">
        <f>G13-C13</f>
        <v>-6125</v>
      </c>
      <c r="I13" s="103">
        <f t="shared" ref="I13:I14" si="8">IFERROR(H13/C13,"-")</f>
        <v>-1</v>
      </c>
      <c r="J13" s="105">
        <f>IFERROR(K13/C13,"-")</f>
        <v>-1</v>
      </c>
      <c r="K13" s="14">
        <f>(G13*100)/101.8-C13</f>
        <v>-6125</v>
      </c>
    </row>
    <row r="14" spans="1:11" ht="17.25" thickBot="1" x14ac:dyDescent="0.3">
      <c r="A14" s="243"/>
      <c r="B14" s="32" t="s">
        <v>166</v>
      </c>
      <c r="C14" s="30">
        <v>50206</v>
      </c>
      <c r="D14" s="29">
        <v>50206</v>
      </c>
      <c r="E14" s="29">
        <v>-50206</v>
      </c>
      <c r="F14" s="29">
        <f t="shared" si="7"/>
        <v>0</v>
      </c>
      <c r="G14" s="27">
        <v>0</v>
      </c>
      <c r="H14" s="79">
        <f>G14-C14</f>
        <v>-50206</v>
      </c>
      <c r="I14" s="104">
        <f t="shared" si="8"/>
        <v>-1</v>
      </c>
      <c r="J14" s="106">
        <f>IFERROR(K14/C14,"-")</f>
        <v>-1</v>
      </c>
      <c r="K14" s="27">
        <f>(G14*100)/101.8-C14</f>
        <v>-50206</v>
      </c>
    </row>
    <row r="15" spans="1:11" ht="17.25" thickBot="1" x14ac:dyDescent="0.3">
      <c r="A15" s="251"/>
      <c r="B15" s="16" t="s">
        <v>167</v>
      </c>
      <c r="C15" s="141">
        <f>SUM(C13:C14)</f>
        <v>56331</v>
      </c>
      <c r="D15" s="142">
        <f t="shared" ref="D15:G15" si="9">SUM(D13:D14)</f>
        <v>56331</v>
      </c>
      <c r="E15" s="142">
        <f t="shared" si="9"/>
        <v>-56331</v>
      </c>
      <c r="F15" s="89">
        <f>G15-(D15+E15)</f>
        <v>0</v>
      </c>
      <c r="G15" s="164">
        <f t="shared" si="9"/>
        <v>0</v>
      </c>
      <c r="H15" s="215">
        <f>G15-C15</f>
        <v>-56331</v>
      </c>
      <c r="I15" s="170">
        <f>IFERROR(H15/C15,"-")</f>
        <v>-1</v>
      </c>
      <c r="J15" s="165">
        <f>IFERROR(K15/C15,"-")</f>
        <v>-1</v>
      </c>
      <c r="K15" s="164">
        <f t="shared" ref="K15" si="10">(G15*100)/101.8-C15</f>
        <v>-56331</v>
      </c>
    </row>
    <row r="16" spans="1:11" ht="17.25" thickBot="1" x14ac:dyDescent="0.3">
      <c r="A16" s="152"/>
      <c r="B16" s="6"/>
      <c r="C16" s="7"/>
      <c r="D16" s="7"/>
      <c r="E16" s="7"/>
      <c r="F16" s="8"/>
      <c r="G16" s="8"/>
      <c r="H16" s="8"/>
      <c r="I16" s="153"/>
      <c r="J16" s="153"/>
      <c r="K16" s="154"/>
    </row>
    <row r="17" spans="1:11" ht="16.5" x14ac:dyDescent="0.25">
      <c r="A17" s="252" t="s">
        <v>57</v>
      </c>
      <c r="B17" s="167" t="s">
        <v>273</v>
      </c>
      <c r="C17" s="25">
        <v>5147</v>
      </c>
      <c r="D17" s="31">
        <v>5147</v>
      </c>
      <c r="E17" s="31">
        <v>0</v>
      </c>
      <c r="F17" s="13">
        <f t="shared" ref="F17:F19" si="11">G17-(D17+E17)</f>
        <v>0</v>
      </c>
      <c r="G17" s="172">
        <v>5147</v>
      </c>
      <c r="H17" s="109">
        <f>G17-C17</f>
        <v>0</v>
      </c>
      <c r="I17" s="103">
        <f t="shared" ref="I17:I19" si="12">IFERROR(H17/C17,"-")</f>
        <v>0</v>
      </c>
      <c r="J17" s="105">
        <f>IFERROR(K17/C17,"-")</f>
        <v>-1.7681728880157139E-2</v>
      </c>
      <c r="K17" s="14">
        <f>(G17*100)/101.8-C17</f>
        <v>-91.007858546168791</v>
      </c>
    </row>
    <row r="18" spans="1:11" ht="16.5" x14ac:dyDescent="0.25">
      <c r="A18" s="254"/>
      <c r="B18" s="168" t="s">
        <v>58</v>
      </c>
      <c r="C18" s="84">
        <v>4500</v>
      </c>
      <c r="D18" s="80">
        <v>4500</v>
      </c>
      <c r="E18" s="80">
        <v>0</v>
      </c>
      <c r="F18" s="52">
        <f t="shared" si="11"/>
        <v>0</v>
      </c>
      <c r="G18" s="173">
        <v>4500</v>
      </c>
      <c r="H18" s="171">
        <f>G18-C18</f>
        <v>0</v>
      </c>
      <c r="I18" s="112">
        <f t="shared" si="12"/>
        <v>0</v>
      </c>
      <c r="J18" s="113">
        <f>IFERROR(K18/C18,"-")</f>
        <v>-1.7681728880157201E-2</v>
      </c>
      <c r="K18" s="50">
        <f>(G18*100)/101.8-C18</f>
        <v>-79.567779960707412</v>
      </c>
    </row>
    <row r="19" spans="1:11" ht="17.25" thickBot="1" x14ac:dyDescent="0.3">
      <c r="A19" s="254"/>
      <c r="B19" s="169" t="s">
        <v>299</v>
      </c>
      <c r="C19" s="30">
        <v>4420</v>
      </c>
      <c r="D19" s="28">
        <v>4420</v>
      </c>
      <c r="E19" s="28">
        <v>0</v>
      </c>
      <c r="F19" s="29">
        <f t="shared" si="11"/>
        <v>0</v>
      </c>
      <c r="G19" s="174">
        <v>4420</v>
      </c>
      <c r="H19" s="79">
        <f>G19-C19</f>
        <v>0</v>
      </c>
      <c r="I19" s="104">
        <f t="shared" si="12"/>
        <v>0</v>
      </c>
      <c r="J19" s="106">
        <f>IFERROR(K19/C19,"-")</f>
        <v>-1.7681728880157049E-2</v>
      </c>
      <c r="K19" s="27">
        <f>(G19*100)/101.8-C19</f>
        <v>-78.153241650294149</v>
      </c>
    </row>
    <row r="20" spans="1:11" ht="17.25" thickBot="1" x14ac:dyDescent="0.3">
      <c r="A20" s="258"/>
      <c r="B20" s="16" t="s">
        <v>59</v>
      </c>
      <c r="C20" s="141">
        <f>SUM(C17:C19)</f>
        <v>14067</v>
      </c>
      <c r="D20" s="142">
        <f>SUM(D17:D19)</f>
        <v>14067</v>
      </c>
      <c r="E20" s="142">
        <f>SUM(E17:E19)</f>
        <v>0</v>
      </c>
      <c r="F20" s="89">
        <f>G20-(D20+E20)</f>
        <v>0</v>
      </c>
      <c r="G20" s="164">
        <f>SUM(G17:G19)</f>
        <v>14067</v>
      </c>
      <c r="H20" s="215">
        <f>G20-C20</f>
        <v>0</v>
      </c>
      <c r="I20" s="170">
        <f>IFERROR(H20/C20,"-")</f>
        <v>0</v>
      </c>
      <c r="J20" s="165">
        <f>IFERROR(K20/C20,"-")</f>
        <v>-1.7681728880157132E-2</v>
      </c>
      <c r="K20" s="164">
        <f t="shared" ref="K20" si="13">(G20*100)/101.8-C20</f>
        <v>-248.72888015717035</v>
      </c>
    </row>
    <row r="21" spans="1:11" ht="17.25" thickBot="1" x14ac:dyDescent="0.3">
      <c r="A21" s="5"/>
      <c r="B21" s="6"/>
      <c r="C21" s="19"/>
      <c r="D21" s="20"/>
      <c r="E21" s="20"/>
      <c r="F21" s="20"/>
      <c r="G21" s="20"/>
      <c r="H21" s="21"/>
      <c r="I21" s="22"/>
      <c r="J21" s="22"/>
      <c r="K21" s="23"/>
    </row>
    <row r="22" spans="1:11" ht="17.25" thickBot="1" x14ac:dyDescent="0.3">
      <c r="A22" s="242" t="s">
        <v>168</v>
      </c>
      <c r="B22" s="33" t="s">
        <v>169</v>
      </c>
      <c r="C22" s="115">
        <v>2016</v>
      </c>
      <c r="D22" s="48">
        <v>2016</v>
      </c>
      <c r="E22" s="48">
        <v>218</v>
      </c>
      <c r="F22" s="48">
        <f>G22-(D22+E22)</f>
        <v>0</v>
      </c>
      <c r="G22" s="66">
        <v>2234</v>
      </c>
      <c r="H22" s="221">
        <f>G22-C22</f>
        <v>218</v>
      </c>
      <c r="I22" s="116">
        <f>IFERROR(H22/C22,"-")</f>
        <v>0.10813492063492064</v>
      </c>
      <c r="J22" s="117">
        <f>IFERROR(K22/C22,"-")</f>
        <v>8.8541179405619605E-2</v>
      </c>
      <c r="K22" s="66">
        <f>(G22*100)/101.8-C22</f>
        <v>178.49901768172913</v>
      </c>
    </row>
    <row r="23" spans="1:11" ht="17.25" thickBot="1" x14ac:dyDescent="0.3">
      <c r="A23" s="244"/>
      <c r="B23" s="16" t="s">
        <v>170</v>
      </c>
      <c r="C23" s="141">
        <f>SUM(C22)</f>
        <v>2016</v>
      </c>
      <c r="D23" s="142">
        <f t="shared" ref="D23:E23" si="14">SUM(D22)</f>
        <v>2016</v>
      </c>
      <c r="E23" s="142">
        <f t="shared" si="14"/>
        <v>218</v>
      </c>
      <c r="F23" s="89">
        <f>G23-(D23+E23)</f>
        <v>0</v>
      </c>
      <c r="G23" s="164">
        <f t="shared" ref="G23" si="15">SUM(G22)</f>
        <v>2234</v>
      </c>
      <c r="H23" s="215">
        <f>G23-C23</f>
        <v>218</v>
      </c>
      <c r="I23" s="170">
        <f>IFERROR(H23/C23,"-")</f>
        <v>0.10813492063492064</v>
      </c>
      <c r="J23" s="165">
        <f>IFERROR(K23/C23,"-")</f>
        <v>8.8541179405619605E-2</v>
      </c>
      <c r="K23" s="164">
        <f t="shared" ref="K23" si="16">(G23*100)/101.8-C23</f>
        <v>178.49901768172913</v>
      </c>
    </row>
    <row r="24" spans="1:11" ht="17.25" thickBot="1" x14ac:dyDescent="0.3">
      <c r="A24" s="5"/>
      <c r="B24" s="6"/>
      <c r="C24" s="19"/>
      <c r="D24" s="20"/>
      <c r="E24" s="20"/>
      <c r="F24" s="20"/>
      <c r="G24" s="20"/>
      <c r="H24" s="21"/>
      <c r="I24" s="22"/>
      <c r="J24" s="22"/>
      <c r="K24" s="23"/>
    </row>
    <row r="25" spans="1:11" ht="16.5" x14ac:dyDescent="0.25">
      <c r="A25" s="242" t="s">
        <v>171</v>
      </c>
      <c r="B25" s="81" t="s">
        <v>172</v>
      </c>
      <c r="C25" s="25">
        <v>124488</v>
      </c>
      <c r="D25" s="13">
        <v>124488</v>
      </c>
      <c r="E25" s="13">
        <v>0</v>
      </c>
      <c r="F25" s="13">
        <f t="shared" ref="F25:F27" si="17">G25-(D25+E25)</f>
        <v>0</v>
      </c>
      <c r="G25" s="14">
        <v>124488</v>
      </c>
      <c r="H25" s="109">
        <f>G25-C25</f>
        <v>0</v>
      </c>
      <c r="I25" s="103">
        <f t="shared" ref="I25:I27" si="18">IFERROR(H25/C25,"-")</f>
        <v>0</v>
      </c>
      <c r="J25" s="105">
        <f t="shared" ref="J25:J27" si="19">IFERROR(K25/C25,"-")</f>
        <v>-1.7681728880157146E-2</v>
      </c>
      <c r="K25" s="14">
        <f>(G25*100)/101.8-C25</f>
        <v>-2201.1630648330029</v>
      </c>
    </row>
    <row r="26" spans="1:11" ht="16.5" x14ac:dyDescent="0.25">
      <c r="A26" s="243"/>
      <c r="B26" s="87" t="s">
        <v>271</v>
      </c>
      <c r="C26" s="84">
        <v>5907</v>
      </c>
      <c r="D26" s="52">
        <v>5907</v>
      </c>
      <c r="E26" s="52">
        <v>0</v>
      </c>
      <c r="F26" s="52">
        <f t="shared" si="17"/>
        <v>0</v>
      </c>
      <c r="G26" s="50">
        <v>5907</v>
      </c>
      <c r="H26" s="171">
        <f>G26-C26</f>
        <v>0</v>
      </c>
      <c r="I26" s="112">
        <f t="shared" si="18"/>
        <v>0</v>
      </c>
      <c r="J26" s="113">
        <f t="shared" si="19"/>
        <v>-1.7681728880157174E-2</v>
      </c>
      <c r="K26" s="50">
        <f>(G26*100)/101.8-C26</f>
        <v>-104.44597249508843</v>
      </c>
    </row>
    <row r="27" spans="1:11" ht="17.25" thickBot="1" x14ac:dyDescent="0.3">
      <c r="A27" s="243"/>
      <c r="B27" s="82" t="s">
        <v>173</v>
      </c>
      <c r="C27" s="30">
        <v>5159</v>
      </c>
      <c r="D27" s="29">
        <v>5159</v>
      </c>
      <c r="E27" s="29">
        <v>0</v>
      </c>
      <c r="F27" s="29">
        <f t="shared" si="17"/>
        <v>0</v>
      </c>
      <c r="G27" s="27">
        <v>5159</v>
      </c>
      <c r="H27" s="79">
        <f>G27-C27</f>
        <v>0</v>
      </c>
      <c r="I27" s="104">
        <f t="shared" si="18"/>
        <v>0</v>
      </c>
      <c r="J27" s="106">
        <f t="shared" si="19"/>
        <v>-1.7681728880157142E-2</v>
      </c>
      <c r="K27" s="27">
        <f>(G27*100)/101.8-C27</f>
        <v>-91.220039292730689</v>
      </c>
    </row>
    <row r="28" spans="1:11" ht="17.25" thickBot="1" x14ac:dyDescent="0.3">
      <c r="A28" s="244"/>
      <c r="B28" s="16" t="s">
        <v>174</v>
      </c>
      <c r="C28" s="141">
        <f>SUM(C25:C27)</f>
        <v>135554</v>
      </c>
      <c r="D28" s="142">
        <f>SUM(D25:D27)</f>
        <v>135554</v>
      </c>
      <c r="E28" s="142">
        <f>SUM(E25:E27)</f>
        <v>0</v>
      </c>
      <c r="F28" s="89">
        <f>G28-(D28+E28)</f>
        <v>0</v>
      </c>
      <c r="G28" s="164">
        <f>SUM(G25:G27)</f>
        <v>135554</v>
      </c>
      <c r="H28" s="215">
        <f>G28-C28</f>
        <v>0</v>
      </c>
      <c r="I28" s="170">
        <f>IFERROR(H28/C28,"-")</f>
        <v>0</v>
      </c>
      <c r="J28" s="165">
        <f>IFERROR(K28/C28,"-")</f>
        <v>-1.7681728880157045E-2</v>
      </c>
      <c r="K28" s="164">
        <f t="shared" ref="K28" si="20">(G28*100)/101.8-C28</f>
        <v>-2396.8290766208083</v>
      </c>
    </row>
    <row r="29" spans="1:11" ht="17.25" thickBot="1" x14ac:dyDescent="0.3">
      <c r="A29" s="5"/>
      <c r="B29" s="6"/>
      <c r="C29" s="19"/>
      <c r="D29" s="20"/>
      <c r="E29" s="20"/>
      <c r="F29" s="20"/>
      <c r="G29" s="20"/>
      <c r="H29" s="21"/>
      <c r="I29" s="22"/>
      <c r="J29" s="22"/>
      <c r="K29" s="23"/>
    </row>
    <row r="30" spans="1:11" ht="18" customHeight="1" x14ac:dyDescent="0.25">
      <c r="A30" s="98" t="s">
        <v>175</v>
      </c>
      <c r="B30" s="91" t="s">
        <v>176</v>
      </c>
      <c r="C30" s="25">
        <v>4100</v>
      </c>
      <c r="D30" s="13">
        <v>4100</v>
      </c>
      <c r="E30" s="13">
        <v>0</v>
      </c>
      <c r="F30" s="13">
        <f t="shared" ref="F30:F32" si="21">G30-(D30+E30)</f>
        <v>3600</v>
      </c>
      <c r="G30" s="14">
        <v>7700</v>
      </c>
      <c r="H30" s="109">
        <f>G30-C30</f>
        <v>3600</v>
      </c>
      <c r="I30" s="103">
        <f t="shared" ref="I30:I32" si="22">IFERROR(H30/C30,"-")</f>
        <v>0.87804878048780488</v>
      </c>
      <c r="J30" s="105">
        <f t="shared" ref="J30:J32" si="23">IFERROR(K30/C30,"-")</f>
        <v>0.84484163112750976</v>
      </c>
      <c r="K30" s="14">
        <f>(G30*100)/101.8-C30</f>
        <v>3463.8506876227902</v>
      </c>
    </row>
    <row r="31" spans="1:11" ht="16.5" x14ac:dyDescent="0.25">
      <c r="A31" s="152"/>
      <c r="B31" s="92" t="s">
        <v>270</v>
      </c>
      <c r="C31" s="84">
        <v>1073</v>
      </c>
      <c r="D31" s="52">
        <v>1073</v>
      </c>
      <c r="E31" s="52">
        <v>0</v>
      </c>
      <c r="F31" s="52">
        <f t="shared" si="21"/>
        <v>500</v>
      </c>
      <c r="G31" s="50">
        <v>1573</v>
      </c>
      <c r="H31" s="171">
        <f>G31-C31</f>
        <v>500</v>
      </c>
      <c r="I31" s="112">
        <f t="shared" si="22"/>
        <v>0.46598322460391428</v>
      </c>
      <c r="J31" s="113">
        <f t="shared" si="23"/>
        <v>0.4400621066836094</v>
      </c>
      <c r="K31" s="50">
        <f>(G31*100)/101.8-C31</f>
        <v>472.18664047151287</v>
      </c>
    </row>
    <row r="32" spans="1:11" ht="17.25" thickBot="1" x14ac:dyDescent="0.3">
      <c r="A32" s="152"/>
      <c r="B32" s="176" t="s">
        <v>178</v>
      </c>
      <c r="C32" s="30">
        <v>8830</v>
      </c>
      <c r="D32" s="29">
        <v>8830</v>
      </c>
      <c r="E32" s="29">
        <v>0</v>
      </c>
      <c r="F32" s="29">
        <f t="shared" si="21"/>
        <v>0</v>
      </c>
      <c r="G32" s="27">
        <v>8830</v>
      </c>
      <c r="H32" s="79">
        <f>G32-C32</f>
        <v>0</v>
      </c>
      <c r="I32" s="104">
        <f t="shared" si="22"/>
        <v>0</v>
      </c>
      <c r="J32" s="106">
        <f t="shared" si="23"/>
        <v>-1.7681728880157167E-2</v>
      </c>
      <c r="K32" s="27">
        <f>(G32*100)/101.8-C32</f>
        <v>-156.12966601178778</v>
      </c>
    </row>
    <row r="33" spans="1:11" ht="17.25" thickBot="1" x14ac:dyDescent="0.3">
      <c r="A33" s="97"/>
      <c r="B33" s="175" t="s">
        <v>179</v>
      </c>
      <c r="C33" s="141">
        <f>SUM(C30:C32)</f>
        <v>14003</v>
      </c>
      <c r="D33" s="142">
        <f>SUM(D30:D32)</f>
        <v>14003</v>
      </c>
      <c r="E33" s="142">
        <f>SUM(E30:E32)</f>
        <v>0</v>
      </c>
      <c r="F33" s="89">
        <f>G33-(D33+E33)</f>
        <v>4100</v>
      </c>
      <c r="G33" s="164">
        <f>SUM(G30:G32)</f>
        <v>18103</v>
      </c>
      <c r="H33" s="215">
        <f>G33-C33</f>
        <v>4100</v>
      </c>
      <c r="I33" s="170">
        <f>IFERROR(H33/C33,"-")</f>
        <v>0.29279440119974293</v>
      </c>
      <c r="J33" s="165">
        <f>IFERROR(K33/C33,"-")</f>
        <v>0.26993556109994388</v>
      </c>
      <c r="K33" s="164">
        <f t="shared" ref="K33" si="24">(G33*100)/101.8-C33</f>
        <v>3779.9076620825144</v>
      </c>
    </row>
    <row r="34" spans="1:11" s="180" customFormat="1" ht="17.25" thickBot="1" x14ac:dyDescent="0.3">
      <c r="A34" s="179"/>
      <c r="B34" s="6"/>
      <c r="C34" s="7"/>
      <c r="D34" s="7"/>
      <c r="E34" s="7"/>
      <c r="F34" s="8"/>
      <c r="G34" s="8"/>
      <c r="H34" s="8"/>
      <c r="I34" s="153"/>
      <c r="J34" s="153"/>
      <c r="K34" s="8"/>
    </row>
    <row r="35" spans="1:11" ht="17.25" thickBot="1" x14ac:dyDescent="0.3">
      <c r="A35" s="242" t="s">
        <v>45</v>
      </c>
      <c r="B35" s="33" t="s">
        <v>46</v>
      </c>
      <c r="C35" s="115">
        <v>10162</v>
      </c>
      <c r="D35" s="48">
        <v>10267</v>
      </c>
      <c r="E35" s="48">
        <v>-10267</v>
      </c>
      <c r="F35" s="48">
        <f t="shared" ref="F35" si="25">G35-(D35+E35)</f>
        <v>0</v>
      </c>
      <c r="G35" s="219">
        <v>0</v>
      </c>
      <c r="H35" s="47">
        <f>G35-C35</f>
        <v>-10162</v>
      </c>
      <c r="I35" s="116">
        <f>IFERROR(H35/C35,"-")</f>
        <v>-1</v>
      </c>
      <c r="J35" s="117">
        <f>IFERROR(K35/C35,"-")</f>
        <v>-1</v>
      </c>
      <c r="K35" s="66">
        <f>(G35*100)/101.8-C35</f>
        <v>-10162</v>
      </c>
    </row>
    <row r="36" spans="1:11" ht="17.25" thickBot="1" x14ac:dyDescent="0.3">
      <c r="A36" s="244"/>
      <c r="B36" s="118" t="s">
        <v>47</v>
      </c>
      <c r="C36" s="141">
        <f>SUM(C35)</f>
        <v>10162</v>
      </c>
      <c r="D36" s="142">
        <f>SUM(D35)</f>
        <v>10267</v>
      </c>
      <c r="E36" s="142">
        <f>SUM(E35)</f>
        <v>-10267</v>
      </c>
      <c r="F36" s="89">
        <f>G36-(D36+E36)</f>
        <v>0</v>
      </c>
      <c r="G36" s="164">
        <f>SUM(G35)</f>
        <v>0</v>
      </c>
      <c r="H36" s="215">
        <f>G36-C36</f>
        <v>-10162</v>
      </c>
      <c r="I36" s="170">
        <f>IFERROR(H36/C36,"-")</f>
        <v>-1</v>
      </c>
      <c r="J36" s="165">
        <f>IFERROR(K36/C36,"-")</f>
        <v>-1</v>
      </c>
      <c r="K36" s="164">
        <f t="shared" ref="K36" si="26">(G36*100)/101.8-C36</f>
        <v>-10162</v>
      </c>
    </row>
    <row r="37" spans="1:11" ht="17.25" thickBot="1" x14ac:dyDescent="0.3">
      <c r="A37" s="5"/>
      <c r="B37" s="6"/>
      <c r="C37" s="19"/>
      <c r="D37" s="20"/>
      <c r="E37" s="20"/>
      <c r="F37" s="20"/>
      <c r="G37" s="20"/>
      <c r="H37" s="21"/>
      <c r="I37" s="22"/>
      <c r="J37" s="22"/>
      <c r="K37" s="23"/>
    </row>
    <row r="38" spans="1:11" ht="20.25" customHeight="1" thickBot="1" x14ac:dyDescent="0.3">
      <c r="A38" s="236" t="s">
        <v>297</v>
      </c>
      <c r="B38" s="245"/>
      <c r="C38" s="129">
        <f>C8+C11+C15+C20+C23+C28+C33+C36</f>
        <v>357631</v>
      </c>
      <c r="D38" s="130">
        <f>D8+D11+D15+D20+D23+D28+D33+D36</f>
        <v>358468</v>
      </c>
      <c r="E38" s="130">
        <f>E8+E11+E15+E20+E23+E28+E33+E36</f>
        <v>0</v>
      </c>
      <c r="F38" s="130">
        <f>G38-(D38+E38)</f>
        <v>12600</v>
      </c>
      <c r="G38" s="131">
        <f>G8+G11+G15+G20+G23+G28+G33+G36</f>
        <v>371068</v>
      </c>
      <c r="H38" s="181">
        <f>G38-C38</f>
        <v>13437</v>
      </c>
      <c r="I38" s="133">
        <f>IFERROR(H38/C38,"-")</f>
        <v>3.7572246253820281E-2</v>
      </c>
      <c r="J38" s="229">
        <f>IFERROR(K38/C38,"-")</f>
        <v>1.9226175101984516E-2</v>
      </c>
      <c r="K38" s="131">
        <f t="shared" ref="K38" si="27">(G38*100)/101.8-C38</f>
        <v>6875.8762278978247</v>
      </c>
    </row>
    <row r="39" spans="1:11" ht="16.5" x14ac:dyDescent="0.25">
      <c r="A39" s="67"/>
      <c r="B39" s="67"/>
      <c r="C39" s="67"/>
      <c r="D39" s="67"/>
      <c r="E39" s="67"/>
      <c r="F39" s="67"/>
      <c r="G39" s="67"/>
      <c r="H39" s="67"/>
      <c r="I39" s="67"/>
      <c r="J39" s="67"/>
    </row>
    <row r="40" spans="1:11" ht="16.5" x14ac:dyDescent="0.25">
      <c r="A40" s="67"/>
      <c r="B40" s="67"/>
      <c r="C40" s="67"/>
      <c r="D40" s="67"/>
      <c r="E40" s="67"/>
      <c r="F40" s="67"/>
      <c r="G40" s="67"/>
      <c r="H40" s="67"/>
      <c r="I40" s="67"/>
      <c r="J40" s="67"/>
    </row>
    <row r="41" spans="1:11" ht="17.25" thickBot="1" x14ac:dyDescent="0.3">
      <c r="B41" s="6"/>
      <c r="C41" s="19"/>
      <c r="D41" s="20"/>
      <c r="E41" s="20"/>
      <c r="F41" s="20"/>
      <c r="G41" s="21"/>
      <c r="H41" s="22"/>
      <c r="I41" s="22"/>
      <c r="J41" s="67"/>
    </row>
    <row r="42" spans="1:11" ht="23.25" thickBot="1" x14ac:dyDescent="0.3">
      <c r="A42" s="247" t="s">
        <v>262</v>
      </c>
      <c r="B42" s="248"/>
      <c r="C42" s="248"/>
      <c r="D42" s="250"/>
      <c r="E42" s="240" t="s">
        <v>0</v>
      </c>
      <c r="F42" s="246"/>
      <c r="G42" s="240" t="s">
        <v>1</v>
      </c>
      <c r="H42" s="246"/>
    </row>
    <row r="43" spans="1:11" ht="72.75" thickBot="1" x14ac:dyDescent="0.3">
      <c r="A43" s="35" t="s">
        <v>19</v>
      </c>
      <c r="B43" s="4" t="s">
        <v>20</v>
      </c>
      <c r="C43" s="136" t="s">
        <v>277</v>
      </c>
      <c r="D43" s="2" t="s">
        <v>279</v>
      </c>
      <c r="E43" s="136" t="s">
        <v>280</v>
      </c>
      <c r="F43" s="138" t="s">
        <v>2</v>
      </c>
      <c r="G43" s="139" t="s">
        <v>281</v>
      </c>
      <c r="H43" s="140" t="s">
        <v>282</v>
      </c>
    </row>
    <row r="44" spans="1:11" ht="17.25" thickBot="1" x14ac:dyDescent="0.3">
      <c r="A44" s="5"/>
      <c r="B44" s="6"/>
      <c r="C44" s="19"/>
      <c r="D44" s="20"/>
      <c r="E44" s="21"/>
      <c r="F44" s="22"/>
      <c r="G44" s="22"/>
      <c r="H44" s="23"/>
    </row>
    <row r="45" spans="1:11" ht="17.25" thickBot="1" x14ac:dyDescent="0.3">
      <c r="A45" s="242" t="s">
        <v>180</v>
      </c>
      <c r="B45" s="12" t="s">
        <v>180</v>
      </c>
      <c r="C45" s="115">
        <v>15950</v>
      </c>
      <c r="D45" s="48">
        <v>6561</v>
      </c>
      <c r="E45" s="47">
        <f>D45-C45</f>
        <v>-9389</v>
      </c>
      <c r="F45" s="116">
        <f>E45/C45</f>
        <v>-0.58865203761755491</v>
      </c>
      <c r="G45" s="117">
        <f>H45/C45</f>
        <v>-0.5959253807638063</v>
      </c>
      <c r="H45" s="66">
        <f>(D45*100)/101.8-C45</f>
        <v>-9505.0098231827105</v>
      </c>
    </row>
    <row r="46" spans="1:11" ht="17.25" thickBot="1" x14ac:dyDescent="0.3">
      <c r="A46" s="244"/>
      <c r="B46" s="16" t="s">
        <v>181</v>
      </c>
      <c r="C46" s="120">
        <f>SUM(C45)</f>
        <v>15950</v>
      </c>
      <c r="D46" s="45">
        <f>SUM(D45)</f>
        <v>6561</v>
      </c>
      <c r="E46" s="151">
        <f>D46-C46</f>
        <v>-9389</v>
      </c>
      <c r="F46" s="125">
        <f>E46/C46</f>
        <v>-0.58865203761755491</v>
      </c>
      <c r="G46" s="165">
        <f>H46/C46</f>
        <v>-0.5959253807638063</v>
      </c>
      <c r="H46" s="164">
        <f>(D46*100)/101.8-C46</f>
        <v>-9505.0098231827105</v>
      </c>
    </row>
    <row r="47" spans="1:11" s="178" customFormat="1" ht="17.25" thickBot="1" x14ac:dyDescent="0.3">
      <c r="A47" s="177"/>
      <c r="B47" s="6"/>
      <c r="C47" s="7"/>
      <c r="D47" s="8"/>
      <c r="E47" s="8"/>
      <c r="F47" s="153"/>
      <c r="G47" s="153"/>
      <c r="H47" s="23"/>
    </row>
    <row r="48" spans="1:11" ht="16.5" x14ac:dyDescent="0.25">
      <c r="A48" s="242" t="s">
        <v>57</v>
      </c>
      <c r="B48" s="167" t="s">
        <v>273</v>
      </c>
      <c r="C48" s="25">
        <v>1670</v>
      </c>
      <c r="D48" s="172">
        <v>1970</v>
      </c>
      <c r="E48" s="109">
        <f>D48-C48</f>
        <v>300</v>
      </c>
      <c r="F48" s="110">
        <f>E48/C48</f>
        <v>0.17964071856287425</v>
      </c>
      <c r="G48" s="105">
        <f>H48/C48</f>
        <v>0.15878263120125177</v>
      </c>
      <c r="H48" s="14">
        <f>(D48*100)/101.8-C48</f>
        <v>265.16699410609044</v>
      </c>
    </row>
    <row r="49" spans="1:8" ht="17.25" thickBot="1" x14ac:dyDescent="0.3">
      <c r="A49" s="243"/>
      <c r="B49" s="190" t="s">
        <v>58</v>
      </c>
      <c r="C49" s="30">
        <v>969</v>
      </c>
      <c r="D49" s="174">
        <v>969</v>
      </c>
      <c r="E49" s="79">
        <f>D49-C49</f>
        <v>0</v>
      </c>
      <c r="F49" s="111">
        <f>E49/C49</f>
        <v>0</v>
      </c>
      <c r="G49" s="106">
        <f>H49/C49</f>
        <v>-1.7681728880157156E-2</v>
      </c>
      <c r="H49" s="27">
        <f>(D49*100)/101.8-C49</f>
        <v>-17.133595284872285</v>
      </c>
    </row>
    <row r="50" spans="1:8" ht="17.25" thickBot="1" x14ac:dyDescent="0.3">
      <c r="A50" s="244"/>
      <c r="B50" s="16" t="s">
        <v>59</v>
      </c>
      <c r="C50" s="141">
        <f>SUM(C48:C49)</f>
        <v>2639</v>
      </c>
      <c r="D50" s="186">
        <f>SUM(D48:D49)</f>
        <v>2939</v>
      </c>
      <c r="E50" s="151">
        <f>D50-C50</f>
        <v>300</v>
      </c>
      <c r="F50" s="170">
        <f>E50/C50</f>
        <v>0.11367942402425162</v>
      </c>
      <c r="G50" s="165">
        <f>H50/C50</f>
        <v>9.3987646389245269E-2</v>
      </c>
      <c r="H50" s="164">
        <f>(D50*100)/101.8-C50</f>
        <v>248.03339882121827</v>
      </c>
    </row>
    <row r="51" spans="1:8" ht="17.25" thickBot="1" x14ac:dyDescent="0.3">
      <c r="A51" s="5"/>
      <c r="B51" s="6"/>
      <c r="C51" s="19"/>
      <c r="D51" s="20"/>
      <c r="E51" s="21"/>
      <c r="F51" s="22"/>
      <c r="G51" s="22"/>
      <c r="H51" s="23"/>
    </row>
    <row r="52" spans="1:8" ht="17.25" thickBot="1" x14ac:dyDescent="0.3">
      <c r="A52" s="252" t="s">
        <v>171</v>
      </c>
      <c r="B52" s="33" t="s">
        <v>173</v>
      </c>
      <c r="C52" s="25">
        <v>5641</v>
      </c>
      <c r="D52" s="14">
        <v>5660</v>
      </c>
      <c r="E52" s="109">
        <f>D52-C52</f>
        <v>19</v>
      </c>
      <c r="F52" s="103">
        <f>E52/C52</f>
        <v>3.3681971281687645E-3</v>
      </c>
      <c r="G52" s="105">
        <f>H52/C52</f>
        <v>-1.4373087300423635E-2</v>
      </c>
      <c r="H52" s="14">
        <f>(D52*100)/101.8-C52</f>
        <v>-81.078585461689727</v>
      </c>
    </row>
    <row r="53" spans="1:8" ht="17.25" thickBot="1" x14ac:dyDescent="0.3">
      <c r="A53" s="254"/>
      <c r="B53" s="191" t="s">
        <v>272</v>
      </c>
      <c r="C53" s="30">
        <v>10000</v>
      </c>
      <c r="D53" s="27">
        <v>10000</v>
      </c>
      <c r="E53" s="109">
        <f>D53-C53</f>
        <v>0</v>
      </c>
      <c r="F53" s="103">
        <f>E53/C53</f>
        <v>0</v>
      </c>
      <c r="G53" s="106">
        <f>H53/C53</f>
        <v>-1.7681728880157063E-2</v>
      </c>
      <c r="H53" s="27">
        <f>(D53*100)/101.8-C53</f>
        <v>-176.81728880157061</v>
      </c>
    </row>
    <row r="54" spans="1:8" ht="17.25" thickBot="1" x14ac:dyDescent="0.3">
      <c r="A54" s="244"/>
      <c r="B54" s="175" t="s">
        <v>174</v>
      </c>
      <c r="C54" s="141">
        <f>SUM(C52:C53)</f>
        <v>15641</v>
      </c>
      <c r="D54" s="89">
        <f>SUM(D52:D53)</f>
        <v>15660</v>
      </c>
      <c r="E54" s="151">
        <f>D54-C54</f>
        <v>19</v>
      </c>
      <c r="F54" s="125">
        <f>E54/C54</f>
        <v>1.2147560897640816E-3</v>
      </c>
      <c r="G54" s="165">
        <f>H54/C54</f>
        <v>-1.6488451778227758E-2</v>
      </c>
      <c r="H54" s="164">
        <f>(D54*100)/101.8-C54</f>
        <v>-257.89587426326034</v>
      </c>
    </row>
    <row r="55" spans="1:8" ht="17.25" thickBot="1" x14ac:dyDescent="0.3">
      <c r="A55" s="5"/>
      <c r="B55" s="6"/>
      <c r="C55" s="19"/>
      <c r="D55" s="20"/>
      <c r="E55" s="21"/>
      <c r="F55" s="22"/>
      <c r="G55" s="22"/>
      <c r="H55" s="23"/>
    </row>
    <row r="56" spans="1:8" ht="16.5" x14ac:dyDescent="0.25">
      <c r="A56" s="252" t="s">
        <v>175</v>
      </c>
      <c r="B56" s="187" t="s">
        <v>182</v>
      </c>
      <c r="C56" s="183">
        <v>153499</v>
      </c>
      <c r="D56" s="13">
        <v>108000</v>
      </c>
      <c r="E56" s="43">
        <f>D56-C56</f>
        <v>-45499</v>
      </c>
      <c r="F56" s="103">
        <f>E56/C56</f>
        <v>-0.29641235447787934</v>
      </c>
      <c r="G56" s="105">
        <f>H56/C56</f>
        <v>-0.30885300046942965</v>
      </c>
      <c r="H56" s="14">
        <f>(D56*100)/101.8-C56</f>
        <v>-47408.626719056978</v>
      </c>
    </row>
    <row r="57" spans="1:8" ht="18" customHeight="1" x14ac:dyDescent="0.25">
      <c r="A57" s="254"/>
      <c r="B57" s="188" t="s">
        <v>176</v>
      </c>
      <c r="C57" s="166">
        <v>78835</v>
      </c>
      <c r="D57" s="52">
        <v>83733</v>
      </c>
      <c r="E57" s="49">
        <f>D57-C57</f>
        <v>4898</v>
      </c>
      <c r="F57" s="112">
        <f>E57/C57</f>
        <v>6.2129764698420749E-2</v>
      </c>
      <c r="G57" s="113">
        <f>H57/C57</f>
        <v>4.3349474163478161E-2</v>
      </c>
      <c r="H57" s="50">
        <f>(D57*100)/101.8-C57</f>
        <v>3417.4557956778008</v>
      </c>
    </row>
    <row r="58" spans="1:8" ht="16.5" x14ac:dyDescent="0.25">
      <c r="A58" s="254"/>
      <c r="B58" s="188" t="s">
        <v>177</v>
      </c>
      <c r="C58" s="166">
        <v>26310</v>
      </c>
      <c r="D58" s="52">
        <v>103337</v>
      </c>
      <c r="E58" s="49">
        <f>D58-C58</f>
        <v>77027</v>
      </c>
      <c r="F58" s="112">
        <f>E58/C58</f>
        <v>2.9276700874192323</v>
      </c>
      <c r="G58" s="113">
        <f>H58/C58</f>
        <v>2.8582220898027821</v>
      </c>
      <c r="H58" s="50">
        <f>(D58*100)/101.8-C58</f>
        <v>75199.823182711203</v>
      </c>
    </row>
    <row r="59" spans="1:8" ht="17.25" thickBot="1" x14ac:dyDescent="0.3">
      <c r="A59" s="254"/>
      <c r="B59" s="189" t="s">
        <v>183</v>
      </c>
      <c r="C59" s="192">
        <v>83496</v>
      </c>
      <c r="D59" s="123">
        <v>17475</v>
      </c>
      <c r="E59" s="49">
        <f>D59-C59</f>
        <v>-66021</v>
      </c>
      <c r="F59" s="112">
        <f>E59/C59</f>
        <v>-0.79070853693590115</v>
      </c>
      <c r="G59" s="106">
        <f>H59/C59</f>
        <v>-0.79440917184273196</v>
      </c>
      <c r="H59" s="27">
        <f>(D59*100)/101.8-C59</f>
        <v>-66329.988212180746</v>
      </c>
    </row>
    <row r="60" spans="1:8" ht="17.25" thickBot="1" x14ac:dyDescent="0.3">
      <c r="A60" s="244"/>
      <c r="B60" s="175" t="s">
        <v>179</v>
      </c>
      <c r="C60" s="120">
        <f>SUM(C56:C59)</f>
        <v>342140</v>
      </c>
      <c r="D60" s="122">
        <f>SUM(D56:D59)</f>
        <v>312545</v>
      </c>
      <c r="E60" s="151">
        <f>D60-C60</f>
        <v>-29595</v>
      </c>
      <c r="F60" s="125">
        <f>E60/C60</f>
        <v>-8.6499678494183663E-2</v>
      </c>
      <c r="G60" s="165">
        <f>H60/C60</f>
        <v>-0.10265194351098592</v>
      </c>
      <c r="H60" s="164">
        <f>(D60*100)/101.8-C60</f>
        <v>-35121.33595284872</v>
      </c>
    </row>
    <row r="61" spans="1:8" ht="17.25" thickBot="1" x14ac:dyDescent="0.3">
      <c r="A61" s="5"/>
      <c r="B61" s="6"/>
      <c r="C61" s="19"/>
      <c r="D61" s="20"/>
      <c r="E61" s="21"/>
      <c r="F61" s="22"/>
      <c r="G61" s="22"/>
      <c r="H61" s="23"/>
    </row>
    <row r="62" spans="1:8" ht="20.25" customHeight="1" thickBot="1" x14ac:dyDescent="0.3">
      <c r="A62" s="236" t="s">
        <v>298</v>
      </c>
      <c r="B62" s="237"/>
      <c r="C62" s="129">
        <f>C46+C50+C54+C60</f>
        <v>376370</v>
      </c>
      <c r="D62" s="130">
        <f>D46+D50+D54+D60</f>
        <v>337705</v>
      </c>
      <c r="E62" s="129">
        <f>D62-C62</f>
        <v>-38665</v>
      </c>
      <c r="F62" s="133">
        <f>E62/C62</f>
        <v>-0.10273135478385631</v>
      </c>
      <c r="G62" s="134">
        <f>H62/C62</f>
        <v>-0.11859661570123414</v>
      </c>
      <c r="H62" s="131">
        <f>(D62*100)/101.8-C62</f>
        <v>-44636.208251473494</v>
      </c>
    </row>
    <row r="63" spans="1:8" ht="16.5" x14ac:dyDescent="0.25">
      <c r="A63" s="67"/>
      <c r="B63" s="67"/>
      <c r="C63" s="67"/>
      <c r="D63" s="67"/>
      <c r="E63" s="67"/>
      <c r="F63" s="67"/>
      <c r="G63" s="67"/>
      <c r="H63" s="67"/>
    </row>
    <row r="64" spans="1:8" ht="16.5" x14ac:dyDescent="0.25">
      <c r="A64" s="67"/>
      <c r="B64" s="67"/>
      <c r="C64" s="67"/>
      <c r="D64" s="67"/>
      <c r="E64" s="67"/>
      <c r="F64" s="67"/>
      <c r="G64" s="67"/>
      <c r="H64" s="67"/>
    </row>
    <row r="65" spans="1:8" ht="17.25" thickBot="1" x14ac:dyDescent="0.3">
      <c r="A65" s="67"/>
      <c r="B65" s="67"/>
      <c r="C65" s="67"/>
      <c r="D65" s="68"/>
      <c r="E65" s="68"/>
      <c r="F65" s="69"/>
      <c r="G65" s="69"/>
      <c r="H65" s="68"/>
    </row>
    <row r="66" spans="1:8" ht="23.25" thickBot="1" x14ac:dyDescent="0.3">
      <c r="A66" s="247" t="s">
        <v>300</v>
      </c>
      <c r="B66" s="248"/>
      <c r="C66" s="248"/>
      <c r="D66" s="250"/>
      <c r="E66" s="240" t="s">
        <v>0</v>
      </c>
      <c r="F66" s="246"/>
      <c r="G66" s="240" t="s">
        <v>1</v>
      </c>
      <c r="H66" s="246"/>
    </row>
    <row r="67" spans="1:8" ht="72.75" thickBot="1" x14ac:dyDescent="0.3">
      <c r="A67" s="35" t="s">
        <v>19</v>
      </c>
      <c r="B67" s="4" t="s">
        <v>20</v>
      </c>
      <c r="C67" s="136" t="s">
        <v>277</v>
      </c>
      <c r="D67" s="2" t="s">
        <v>279</v>
      </c>
      <c r="E67" s="136" t="s">
        <v>280</v>
      </c>
      <c r="F67" s="138" t="s">
        <v>2</v>
      </c>
      <c r="G67" s="139" t="s">
        <v>281</v>
      </c>
      <c r="H67" s="140" t="s">
        <v>282</v>
      </c>
    </row>
    <row r="68" spans="1:8" ht="17.25" thickBot="1" x14ac:dyDescent="0.3">
      <c r="A68" s="5"/>
      <c r="B68" s="6"/>
      <c r="C68" s="19"/>
      <c r="D68" s="20"/>
      <c r="E68" s="21"/>
      <c r="F68" s="22"/>
      <c r="G68" s="22"/>
      <c r="H68" s="23"/>
    </row>
    <row r="69" spans="1:8" ht="17.25" thickBot="1" x14ac:dyDescent="0.3">
      <c r="A69" s="96" t="s">
        <v>57</v>
      </c>
      <c r="B69" s="167" t="s">
        <v>273</v>
      </c>
      <c r="C69" s="119">
        <v>32627</v>
      </c>
      <c r="D69" s="193">
        <v>31389</v>
      </c>
      <c r="E69" s="161">
        <f>D69-C69</f>
        <v>-1238</v>
      </c>
      <c r="F69" s="194">
        <f>E69/C69</f>
        <v>-3.7944034082201858E-2</v>
      </c>
      <c r="G69" s="147">
        <f>H69/C69</f>
        <v>-5.4954846839098112E-2</v>
      </c>
      <c r="H69" s="58">
        <f>(D69*100)/101.8-C69</f>
        <v>-1793.0117878192541</v>
      </c>
    </row>
    <row r="70" spans="1:8" ht="17.25" thickBot="1" x14ac:dyDescent="0.3">
      <c r="A70" s="97"/>
      <c r="B70" s="16" t="s">
        <v>59</v>
      </c>
      <c r="C70" s="120">
        <f>SUM(C69)</f>
        <v>32627</v>
      </c>
      <c r="D70" s="148">
        <f>SUM(D69)</f>
        <v>31389</v>
      </c>
      <c r="E70" s="120">
        <f>D70-C70</f>
        <v>-1238</v>
      </c>
      <c r="F70" s="160">
        <f>E70/C70</f>
        <v>-3.7944034082201858E-2</v>
      </c>
      <c r="G70" s="128">
        <f>H70/C70</f>
        <v>-5.4954846839098112E-2</v>
      </c>
      <c r="H70" s="122">
        <f>(D70*100)/101.8-C70</f>
        <v>-1793.0117878192541</v>
      </c>
    </row>
    <row r="71" spans="1:8" ht="17.25" thickBot="1" x14ac:dyDescent="0.3">
      <c r="A71" s="5"/>
      <c r="B71" s="6"/>
      <c r="C71" s="19"/>
      <c r="D71" s="20"/>
      <c r="E71" s="21"/>
      <c r="F71" s="22"/>
      <c r="G71" s="22"/>
      <c r="H71" s="23"/>
    </row>
    <row r="72" spans="1:8" ht="20.25" thickBot="1" x14ac:dyDescent="0.3">
      <c r="A72" s="236" t="s">
        <v>298</v>
      </c>
      <c r="B72" s="237"/>
      <c r="C72" s="129">
        <f>SUM(C70)</f>
        <v>32627</v>
      </c>
      <c r="D72" s="130">
        <f>SUM(D70)</f>
        <v>31389</v>
      </c>
      <c r="E72" s="129">
        <f>D72-C72</f>
        <v>-1238</v>
      </c>
      <c r="F72" s="133">
        <f>E72/C72</f>
        <v>-3.7944034082201858E-2</v>
      </c>
      <c r="G72" s="134">
        <f>H72/C72</f>
        <v>-5.4954846839098112E-2</v>
      </c>
      <c r="H72" s="131">
        <f>(D72*100)/101.8-C72</f>
        <v>-1793.0117878192541</v>
      </c>
    </row>
  </sheetData>
  <mergeCells count="23">
    <mergeCell ref="A66:D66"/>
    <mergeCell ref="A72:B72"/>
    <mergeCell ref="E66:F66"/>
    <mergeCell ref="G66:H66"/>
    <mergeCell ref="A17:A20"/>
    <mergeCell ref="A25:A28"/>
    <mergeCell ref="A35:A36"/>
    <mergeCell ref="A48:A50"/>
    <mergeCell ref="A45:A46"/>
    <mergeCell ref="A62:B62"/>
    <mergeCell ref="A52:A54"/>
    <mergeCell ref="G42:H42"/>
    <mergeCell ref="E42:F42"/>
    <mergeCell ref="A56:A60"/>
    <mergeCell ref="A22:A23"/>
    <mergeCell ref="A38:B38"/>
    <mergeCell ref="A42:D42"/>
    <mergeCell ref="A5:A8"/>
    <mergeCell ref="H2:I2"/>
    <mergeCell ref="J2:K2"/>
    <mergeCell ref="A10:A11"/>
    <mergeCell ref="A13:A15"/>
    <mergeCell ref="A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zoomScale="55" zoomScaleNormal="5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122" sqref="H122"/>
    </sheetView>
  </sheetViews>
  <sheetFormatPr defaultRowHeight="15" x14ac:dyDescent="0.25"/>
  <cols>
    <col min="1" max="1" width="50.7109375" customWidth="1"/>
    <col min="2" max="2" width="86.28515625" customWidth="1"/>
    <col min="3" max="6" width="40.7109375" customWidth="1"/>
    <col min="7" max="7" width="45.7109375" customWidth="1"/>
    <col min="8" max="9" width="40.7109375" customWidth="1"/>
    <col min="10" max="11" width="42.5703125" customWidth="1"/>
  </cols>
  <sheetData>
    <row r="1" spans="1:11" ht="15.75" thickBot="1" x14ac:dyDescent="0.3"/>
    <row r="2" spans="1:11" ht="23.25" thickBot="1" x14ac:dyDescent="0.3">
      <c r="A2" s="247" t="s">
        <v>263</v>
      </c>
      <c r="B2" s="248"/>
      <c r="C2" s="248"/>
      <c r="D2" s="248"/>
      <c r="E2" s="248"/>
      <c r="F2" s="248"/>
      <c r="G2" s="250"/>
      <c r="H2" s="238" t="s">
        <v>0</v>
      </c>
      <c r="I2" s="239"/>
      <c r="J2" s="238" t="s">
        <v>1</v>
      </c>
      <c r="K2" s="239"/>
    </row>
    <row r="3" spans="1:11" ht="72" customHeight="1" thickBot="1" x14ac:dyDescent="0.3">
      <c r="A3" s="35" t="s">
        <v>19</v>
      </c>
      <c r="B3" s="1" t="s">
        <v>20</v>
      </c>
      <c r="C3" s="136" t="s">
        <v>277</v>
      </c>
      <c r="D3" s="2" t="s">
        <v>337</v>
      </c>
      <c r="E3" s="2" t="s">
        <v>336</v>
      </c>
      <c r="F3" s="2" t="s">
        <v>278</v>
      </c>
      <c r="G3" s="2" t="s">
        <v>279</v>
      </c>
      <c r="H3" s="136" t="s">
        <v>280</v>
      </c>
      <c r="I3" s="138" t="s">
        <v>2</v>
      </c>
      <c r="J3" s="139" t="s">
        <v>281</v>
      </c>
      <c r="K3" s="140" t="s">
        <v>282</v>
      </c>
    </row>
    <row r="4" spans="1:11" ht="17.25" thickBot="1" x14ac:dyDescent="0.3">
      <c r="A4" s="5"/>
      <c r="B4" s="6"/>
      <c r="C4" s="19"/>
      <c r="D4" s="20"/>
      <c r="E4" s="20"/>
      <c r="F4" s="20"/>
      <c r="G4" s="20"/>
      <c r="H4" s="21"/>
      <c r="I4" s="22"/>
      <c r="J4" s="22"/>
      <c r="K4" s="23"/>
    </row>
    <row r="5" spans="1:11" ht="16.5" x14ac:dyDescent="0.25">
      <c r="A5" s="242" t="s">
        <v>105</v>
      </c>
      <c r="B5" s="81" t="s">
        <v>106</v>
      </c>
      <c r="C5" s="224">
        <v>1560</v>
      </c>
      <c r="D5" s="43">
        <v>1560</v>
      </c>
      <c r="E5" s="13">
        <v>-1560</v>
      </c>
      <c r="F5" s="13">
        <f>G5-(D5+E5)</f>
        <v>0</v>
      </c>
      <c r="G5" s="44">
        <v>0</v>
      </c>
      <c r="H5" s="43">
        <f>G5-C5</f>
        <v>-1560</v>
      </c>
      <c r="I5" s="103">
        <f>IFERROR(H5/C5,"-")</f>
        <v>-1</v>
      </c>
      <c r="J5" s="105">
        <f>IFERROR(K5/C5,"-")</f>
        <v>-1</v>
      </c>
      <c r="K5" s="14">
        <f>(G5*100)/101.8-C5</f>
        <v>-1560</v>
      </c>
    </row>
    <row r="6" spans="1:11" ht="16.5" x14ac:dyDescent="0.25">
      <c r="A6" s="243"/>
      <c r="B6" s="87" t="s">
        <v>107</v>
      </c>
      <c r="C6" s="225">
        <v>32440</v>
      </c>
      <c r="D6" s="49">
        <v>30646</v>
      </c>
      <c r="E6" s="52">
        <v>-1388</v>
      </c>
      <c r="F6" s="52">
        <f t="shared" ref="F6:F7" si="0">G6-(D6+E6)</f>
        <v>4900</v>
      </c>
      <c r="G6" s="53">
        <v>34158</v>
      </c>
      <c r="H6" s="49">
        <f>G6-C6</f>
        <v>1718</v>
      </c>
      <c r="I6" s="112">
        <f t="shared" ref="I6:I7" si="1">IFERROR(H6/C6,"-")</f>
        <v>5.2959309494451295E-2</v>
      </c>
      <c r="J6" s="113">
        <f t="shared" ref="J6:J7" si="2">IFERROR(K6/C6,"-")</f>
        <v>3.4341168462133025E-2</v>
      </c>
      <c r="K6" s="50">
        <f>(G6*100)/101.8-C6</f>
        <v>1114.0275049115953</v>
      </c>
    </row>
    <row r="7" spans="1:11" ht="17.25" thickBot="1" x14ac:dyDescent="0.3">
      <c r="A7" s="243"/>
      <c r="B7" s="82" t="s">
        <v>108</v>
      </c>
      <c r="C7" s="226">
        <v>4231</v>
      </c>
      <c r="D7" s="85">
        <v>4231</v>
      </c>
      <c r="E7" s="29">
        <v>0</v>
      </c>
      <c r="F7" s="29">
        <f t="shared" si="0"/>
        <v>0</v>
      </c>
      <c r="G7" s="86">
        <v>4231</v>
      </c>
      <c r="H7" s="85">
        <f>G7-C7</f>
        <v>0</v>
      </c>
      <c r="I7" s="104">
        <f t="shared" si="1"/>
        <v>0</v>
      </c>
      <c r="J7" s="106">
        <f t="shared" si="2"/>
        <v>-1.7681728880157049E-2</v>
      </c>
      <c r="K7" s="27">
        <f>(G7*100)/101.8-C7</f>
        <v>-74.811394891944474</v>
      </c>
    </row>
    <row r="8" spans="1:11" ht="17.25" thickBot="1" x14ac:dyDescent="0.3">
      <c r="A8" s="244"/>
      <c r="B8" s="118" t="s">
        <v>109</v>
      </c>
      <c r="C8" s="120">
        <f>SUM(C5:C7)</f>
        <v>38231</v>
      </c>
      <c r="D8" s="142">
        <f t="shared" ref="D8:G8" si="3">SUM(D5:D7)</f>
        <v>36437</v>
      </c>
      <c r="E8" s="142">
        <f t="shared" si="3"/>
        <v>-2948</v>
      </c>
      <c r="F8" s="89">
        <f>G8-(D8+E8)</f>
        <v>4900</v>
      </c>
      <c r="G8" s="89">
        <f t="shared" si="3"/>
        <v>38389</v>
      </c>
      <c r="H8" s="162">
        <f>G8-C8</f>
        <v>158</v>
      </c>
      <c r="I8" s="170">
        <f>IFERROR(H8/C8,"-")</f>
        <v>4.1327718343752455E-3</v>
      </c>
      <c r="J8" s="128">
        <f>IFERROR(K8/C8,"-")</f>
        <v>-1.36220315968809E-2</v>
      </c>
      <c r="K8" s="122">
        <f>(G8*100)/101.8-C8</f>
        <v>-520.78388998035371</v>
      </c>
    </row>
    <row r="9" spans="1:11" ht="17.25" thickBot="1" x14ac:dyDescent="0.3">
      <c r="A9" s="5"/>
      <c r="B9" s="6"/>
      <c r="C9" s="19"/>
      <c r="D9" s="20"/>
      <c r="E9" s="20"/>
      <c r="F9" s="20"/>
      <c r="G9" s="20"/>
      <c r="H9" s="21"/>
      <c r="I9" s="22"/>
      <c r="J9" s="22"/>
      <c r="K9" s="23"/>
    </row>
    <row r="10" spans="1:11" ht="17.25" thickBot="1" x14ac:dyDescent="0.3">
      <c r="A10" s="251" t="s">
        <v>110</v>
      </c>
      <c r="B10" s="33" t="s">
        <v>111</v>
      </c>
      <c r="C10" s="224">
        <v>5719</v>
      </c>
      <c r="D10" s="43">
        <v>5719</v>
      </c>
      <c r="E10" s="13">
        <v>0</v>
      </c>
      <c r="F10" s="13">
        <f t="shared" ref="F10:F11" si="4">G10-(D10+E10)</f>
        <v>0</v>
      </c>
      <c r="G10" s="44">
        <v>5719</v>
      </c>
      <c r="H10" s="43">
        <f>G10-C10</f>
        <v>0</v>
      </c>
      <c r="I10" s="103">
        <f t="shared" ref="I10:I11" si="5">IFERROR(H10/C10,"-")</f>
        <v>0</v>
      </c>
      <c r="J10" s="105">
        <f t="shared" ref="J10:J11" si="6">IFERROR(K10/C10,"-")</f>
        <v>-1.7681728880157194E-2</v>
      </c>
      <c r="K10" s="14">
        <f>(G10*100)/101.8-C10</f>
        <v>-101.12180746561899</v>
      </c>
    </row>
    <row r="11" spans="1:11" ht="17.25" thickBot="1" x14ac:dyDescent="0.3">
      <c r="A11" s="243"/>
      <c r="B11" s="32" t="s">
        <v>112</v>
      </c>
      <c r="C11" s="227">
        <v>4795</v>
      </c>
      <c r="D11" s="85">
        <v>4795</v>
      </c>
      <c r="E11" s="29">
        <v>0</v>
      </c>
      <c r="F11" s="29">
        <f t="shared" si="4"/>
        <v>0</v>
      </c>
      <c r="G11" s="86">
        <v>4795</v>
      </c>
      <c r="H11" s="85">
        <f>G11-C11</f>
        <v>0</v>
      </c>
      <c r="I11" s="104">
        <f t="shared" si="5"/>
        <v>0</v>
      </c>
      <c r="J11" s="106">
        <f t="shared" si="6"/>
        <v>-1.7681728880157187E-2</v>
      </c>
      <c r="K11" s="27">
        <f>(G11*100)/101.8-C11</f>
        <v>-84.783889980353706</v>
      </c>
    </row>
    <row r="12" spans="1:11" ht="17.25" thickBot="1" x14ac:dyDescent="0.3">
      <c r="A12" s="244"/>
      <c r="B12" s="16" t="s">
        <v>113</v>
      </c>
      <c r="C12" s="120">
        <f>SUM(C10:C11)</f>
        <v>10514</v>
      </c>
      <c r="D12" s="142">
        <f t="shared" ref="D12:G12" si="7">SUM(D10:D11)</f>
        <v>10514</v>
      </c>
      <c r="E12" s="142">
        <f t="shared" si="7"/>
        <v>0</v>
      </c>
      <c r="F12" s="89">
        <f>G12-(D12+E12)</f>
        <v>0</v>
      </c>
      <c r="G12" s="89">
        <f t="shared" si="7"/>
        <v>10514</v>
      </c>
      <c r="H12" s="162">
        <f>G12-C12</f>
        <v>0</v>
      </c>
      <c r="I12" s="170">
        <f>IFERROR(H12/C12,"-")</f>
        <v>0</v>
      </c>
      <c r="J12" s="165">
        <f>IFERROR(K12/C12,"-")</f>
        <v>-1.7681728880157191E-2</v>
      </c>
      <c r="K12" s="122">
        <f>(G12*100)/101.8-C12</f>
        <v>-185.90569744597269</v>
      </c>
    </row>
    <row r="13" spans="1:11" ht="17.25" thickBot="1" x14ac:dyDescent="0.3">
      <c r="A13" s="5"/>
      <c r="B13" s="6"/>
      <c r="C13" s="19"/>
      <c r="D13" s="20"/>
      <c r="E13" s="20"/>
      <c r="F13" s="20"/>
      <c r="G13" s="20"/>
      <c r="H13" s="21"/>
      <c r="I13" s="22"/>
      <c r="J13" s="22"/>
      <c r="K13" s="23"/>
    </row>
    <row r="14" spans="1:11" ht="17.25" thickBot="1" x14ac:dyDescent="0.3">
      <c r="A14" s="242" t="s">
        <v>114</v>
      </c>
      <c r="B14" s="33" t="s">
        <v>114</v>
      </c>
      <c r="C14" s="228">
        <v>3918</v>
      </c>
      <c r="D14" s="47">
        <v>3918</v>
      </c>
      <c r="E14" s="48">
        <v>0</v>
      </c>
      <c r="F14" s="48">
        <f t="shared" ref="F14" si="8">G14-(D14+E14)</f>
        <v>0</v>
      </c>
      <c r="G14" s="66">
        <v>3918</v>
      </c>
      <c r="H14" s="221">
        <f>G14-C14</f>
        <v>0</v>
      </c>
      <c r="I14" s="103">
        <f>IFERROR(H14/C14,"-")</f>
        <v>0</v>
      </c>
      <c r="J14" s="105">
        <f>IFERROR(K14/C14,"-")</f>
        <v>-1.768172888015717E-2</v>
      </c>
      <c r="K14" s="14">
        <f>(G14*100)/101.8-C14</f>
        <v>-69.277013752455787</v>
      </c>
    </row>
    <row r="15" spans="1:11" ht="17.25" thickBot="1" x14ac:dyDescent="0.3">
      <c r="A15" s="244"/>
      <c r="B15" s="16" t="s">
        <v>115</v>
      </c>
      <c r="C15" s="120">
        <f t="shared" ref="C15:G15" si="9">SUM(C14)</f>
        <v>3918</v>
      </c>
      <c r="D15" s="142">
        <f t="shared" si="9"/>
        <v>3918</v>
      </c>
      <c r="E15" s="142">
        <f t="shared" si="9"/>
        <v>0</v>
      </c>
      <c r="F15" s="89">
        <f>G15-(D15+E15)</f>
        <v>0</v>
      </c>
      <c r="G15" s="89">
        <f t="shared" si="9"/>
        <v>3918</v>
      </c>
      <c r="H15" s="17">
        <f>G15-C15</f>
        <v>0</v>
      </c>
      <c r="I15" s="125">
        <f>IFERROR(H15/C15,"-")</f>
        <v>0</v>
      </c>
      <c r="J15" s="128">
        <f>IFERROR(K15/C15,"-")</f>
        <v>-1.768172888015717E-2</v>
      </c>
      <c r="K15" s="122">
        <f>(G15*100)/101.8-C15</f>
        <v>-69.277013752455787</v>
      </c>
    </row>
    <row r="16" spans="1:11" ht="17.25" thickBot="1" x14ac:dyDescent="0.3">
      <c r="A16" s="5"/>
      <c r="B16" s="6"/>
      <c r="C16" s="19"/>
      <c r="D16" s="20"/>
      <c r="E16" s="20"/>
      <c r="F16" s="20"/>
      <c r="G16" s="20"/>
      <c r="H16" s="21"/>
      <c r="I16" s="22"/>
      <c r="J16" s="22"/>
      <c r="K16" s="23"/>
    </row>
    <row r="17" spans="1:11" ht="16.5" x14ac:dyDescent="0.25">
      <c r="A17" s="242" t="s">
        <v>116</v>
      </c>
      <c r="B17" s="81" t="s">
        <v>117</v>
      </c>
      <c r="C17" s="224">
        <v>8041</v>
      </c>
      <c r="D17" s="43">
        <v>9041</v>
      </c>
      <c r="E17" s="13">
        <v>0</v>
      </c>
      <c r="F17" s="13">
        <f t="shared" ref="F17:F20" si="10">G17-(D17+E17)</f>
        <v>-24</v>
      </c>
      <c r="G17" s="44">
        <v>9017</v>
      </c>
      <c r="H17" s="43">
        <f>G17-C17</f>
        <v>976</v>
      </c>
      <c r="I17" s="103">
        <f t="shared" ref="I17:I20" si="11">IFERROR(H17/C17,"-")</f>
        <v>0.12137793806740454</v>
      </c>
      <c r="J17" s="105">
        <f t="shared" ref="J17:J20" si="12">IFERROR(K17/C17,"-")</f>
        <v>0.10155003739430717</v>
      </c>
      <c r="K17" s="14">
        <f>(G17*100)/101.8-C17</f>
        <v>816.56385068762393</v>
      </c>
    </row>
    <row r="18" spans="1:11" ht="16.5" x14ac:dyDescent="0.25">
      <c r="A18" s="243"/>
      <c r="B18" s="87" t="s">
        <v>118</v>
      </c>
      <c r="C18" s="225">
        <v>1309</v>
      </c>
      <c r="D18" s="49">
        <v>1309</v>
      </c>
      <c r="E18" s="52">
        <v>0</v>
      </c>
      <c r="F18" s="52">
        <f t="shared" si="10"/>
        <v>0</v>
      </c>
      <c r="G18" s="53">
        <v>1309</v>
      </c>
      <c r="H18" s="49">
        <f>G18-C18</f>
        <v>0</v>
      </c>
      <c r="I18" s="112">
        <f t="shared" si="11"/>
        <v>0</v>
      </c>
      <c r="J18" s="113">
        <f t="shared" si="12"/>
        <v>-1.7681728880157229E-2</v>
      </c>
      <c r="K18" s="50">
        <f>(G18*100)/101.8-C18</f>
        <v>-23.145383104125813</v>
      </c>
    </row>
    <row r="19" spans="1:11" ht="16.5" x14ac:dyDescent="0.25">
      <c r="A19" s="243"/>
      <c r="B19" s="82" t="s">
        <v>119</v>
      </c>
      <c r="C19" s="225">
        <v>22829</v>
      </c>
      <c r="D19" s="49">
        <v>24090</v>
      </c>
      <c r="E19" s="52">
        <v>0</v>
      </c>
      <c r="F19" s="52">
        <f t="shared" si="10"/>
        <v>0</v>
      </c>
      <c r="G19" s="53">
        <v>24090</v>
      </c>
      <c r="H19" s="49">
        <f>G19-C19</f>
        <v>1261</v>
      </c>
      <c r="I19" s="112">
        <f t="shared" si="11"/>
        <v>5.5236760261071445E-2</v>
      </c>
      <c r="J19" s="113">
        <f t="shared" si="12"/>
        <v>3.6578349961759724E-2</v>
      </c>
      <c r="K19" s="50">
        <f>(G19*100)/101.8-C19</f>
        <v>835.04715127701274</v>
      </c>
    </row>
    <row r="20" spans="1:11" ht="17.25" thickBot="1" x14ac:dyDescent="0.3">
      <c r="A20" s="243"/>
      <c r="B20" s="82" t="s">
        <v>248</v>
      </c>
      <c r="C20" s="227">
        <v>-18803</v>
      </c>
      <c r="D20" s="85">
        <v>-20064</v>
      </c>
      <c r="E20" s="29">
        <v>0</v>
      </c>
      <c r="F20" s="29">
        <f t="shared" si="10"/>
        <v>0</v>
      </c>
      <c r="G20" s="86">
        <v>-20064</v>
      </c>
      <c r="H20" s="85">
        <f>G20-C20</f>
        <v>-1261</v>
      </c>
      <c r="I20" s="104">
        <f t="shared" si="11"/>
        <v>6.7063766420252094E-2</v>
      </c>
      <c r="J20" s="106">
        <f t="shared" si="12"/>
        <v>4.8196234204569879E-2</v>
      </c>
      <c r="K20" s="27">
        <f>(G20*100)/101.8-C20</f>
        <v>-906.23379174852744</v>
      </c>
    </row>
    <row r="21" spans="1:11" ht="17.25" thickBot="1" x14ac:dyDescent="0.3">
      <c r="A21" s="244"/>
      <c r="B21" s="16" t="s">
        <v>120</v>
      </c>
      <c r="C21" s="120">
        <f>SUM(C17:C20)</f>
        <v>13376</v>
      </c>
      <c r="D21" s="142">
        <f>SUM(D17:D20)</f>
        <v>14376</v>
      </c>
      <c r="E21" s="142">
        <f>SUM(E17:E20)</f>
        <v>0</v>
      </c>
      <c r="F21" s="89">
        <f>G21-(D21+E21)</f>
        <v>-24</v>
      </c>
      <c r="G21" s="89">
        <f>SUM(G17:G20)</f>
        <v>14352</v>
      </c>
      <c r="H21" s="162">
        <f>G21-C21</f>
        <v>976</v>
      </c>
      <c r="I21" s="170">
        <f>IFERROR(H21/C21,"-")</f>
        <v>7.2966507177033499E-2</v>
      </c>
      <c r="J21" s="165">
        <f>IFERROR(K21/C21,"-")</f>
        <v>5.3994604299639939E-2</v>
      </c>
      <c r="K21" s="122">
        <f>(G21*100)/101.8-C21</f>
        <v>722.23182711198388</v>
      </c>
    </row>
    <row r="22" spans="1:11" ht="17.25" thickBot="1" x14ac:dyDescent="0.3">
      <c r="A22" s="5"/>
      <c r="B22" s="6"/>
      <c r="C22" s="19"/>
      <c r="D22" s="20"/>
      <c r="E22" s="20"/>
      <c r="F22" s="20"/>
      <c r="G22" s="20"/>
      <c r="H22" s="21"/>
      <c r="I22" s="22"/>
      <c r="J22" s="22"/>
      <c r="K22" s="23"/>
    </row>
    <row r="23" spans="1:11" ht="17.25" customHeight="1" x14ac:dyDescent="0.25">
      <c r="A23" s="242" t="s">
        <v>121</v>
      </c>
      <c r="B23" s="81" t="s">
        <v>122</v>
      </c>
      <c r="C23" s="224">
        <v>3566</v>
      </c>
      <c r="D23" s="43">
        <v>3566</v>
      </c>
      <c r="E23" s="13">
        <v>551</v>
      </c>
      <c r="F23" s="13">
        <f t="shared" ref="F23:F25" si="13">G23-(D23+E23)</f>
        <v>-134</v>
      </c>
      <c r="G23" s="44">
        <v>3983</v>
      </c>
      <c r="H23" s="43">
        <f>G23-C23</f>
        <v>417</v>
      </c>
      <c r="I23" s="103">
        <f t="shared" ref="I23:I25" si="14">IFERROR(H23/C23,"-")</f>
        <v>0.1169377453729669</v>
      </c>
      <c r="J23" s="105">
        <f t="shared" ref="J23:J25" si="15">IFERROR(K23/C23,"-")</f>
        <v>9.7188354983268083E-2</v>
      </c>
      <c r="K23" s="14">
        <f>(G23*100)/101.8-C23</f>
        <v>346.57367387033401</v>
      </c>
    </row>
    <row r="24" spans="1:11" ht="16.5" x14ac:dyDescent="0.25">
      <c r="A24" s="243"/>
      <c r="B24" s="82" t="s">
        <v>123</v>
      </c>
      <c r="C24" s="225">
        <v>2160</v>
      </c>
      <c r="D24" s="49">
        <v>2160</v>
      </c>
      <c r="E24" s="52">
        <v>0</v>
      </c>
      <c r="F24" s="52">
        <f t="shared" si="13"/>
        <v>-420</v>
      </c>
      <c r="G24" s="53">
        <v>1740</v>
      </c>
      <c r="H24" s="49">
        <f>G24-C24</f>
        <v>-420</v>
      </c>
      <c r="I24" s="112">
        <f t="shared" si="14"/>
        <v>-0.19444444444444445</v>
      </c>
      <c r="J24" s="113">
        <f t="shared" si="15"/>
        <v>-0.20868805937568216</v>
      </c>
      <c r="K24" s="50">
        <f>(G24*100)/101.8-C24</f>
        <v>-450.76620825147347</v>
      </c>
    </row>
    <row r="25" spans="1:11" ht="17.25" thickBot="1" x14ac:dyDescent="0.3">
      <c r="A25" s="243"/>
      <c r="B25" s="83" t="s">
        <v>124</v>
      </c>
      <c r="C25" s="227">
        <v>551</v>
      </c>
      <c r="D25" s="85">
        <v>551</v>
      </c>
      <c r="E25" s="29">
        <v>-551</v>
      </c>
      <c r="F25" s="29">
        <f t="shared" si="13"/>
        <v>0</v>
      </c>
      <c r="G25" s="86">
        <v>0</v>
      </c>
      <c r="H25" s="85">
        <f>G25-C25</f>
        <v>-551</v>
      </c>
      <c r="I25" s="104">
        <f t="shared" si="14"/>
        <v>-1</v>
      </c>
      <c r="J25" s="106">
        <f t="shared" si="15"/>
        <v>-1</v>
      </c>
      <c r="K25" s="27">
        <f>(G25*100)/101.8-C25</f>
        <v>-551</v>
      </c>
    </row>
    <row r="26" spans="1:11" ht="17.25" thickBot="1" x14ac:dyDescent="0.3">
      <c r="A26" s="244"/>
      <c r="B26" s="16" t="s">
        <v>125</v>
      </c>
      <c r="C26" s="120">
        <f>SUM(C23:C25)</f>
        <v>6277</v>
      </c>
      <c r="D26" s="142">
        <f>SUM(D23:D25)</f>
        <v>6277</v>
      </c>
      <c r="E26" s="142">
        <f>SUM(E23:E25)</f>
        <v>0</v>
      </c>
      <c r="F26" s="89">
        <f>G26-(D26+E26)</f>
        <v>-554</v>
      </c>
      <c r="G26" s="89">
        <f>SUM(G23:G25)</f>
        <v>5723</v>
      </c>
      <c r="H26" s="162">
        <f>G26-C26</f>
        <v>-554</v>
      </c>
      <c r="I26" s="170">
        <f>IFERROR(H26/C26,"-")</f>
        <v>-8.8258722319579416E-2</v>
      </c>
      <c r="J26" s="165">
        <f>IFERROR(K26/C26,"-")</f>
        <v>-0.10437988440037263</v>
      </c>
      <c r="K26" s="122">
        <f>(G26*100)/101.8-C26</f>
        <v>-655.19253438113901</v>
      </c>
    </row>
    <row r="27" spans="1:11" ht="17.25" thickBot="1" x14ac:dyDescent="0.3">
      <c r="A27" s="5"/>
      <c r="B27" s="6"/>
      <c r="C27" s="19"/>
      <c r="D27" s="20"/>
      <c r="E27" s="20"/>
      <c r="F27" s="20"/>
      <c r="G27" s="20"/>
      <c r="H27" s="21"/>
      <c r="I27" s="22"/>
      <c r="J27" s="22"/>
      <c r="K27" s="23"/>
    </row>
    <row r="28" spans="1:11" ht="18" customHeight="1" x14ac:dyDescent="0.25">
      <c r="A28" s="242" t="s">
        <v>126</v>
      </c>
      <c r="B28" s="33" t="s">
        <v>127</v>
      </c>
      <c r="C28" s="224">
        <v>51789</v>
      </c>
      <c r="D28" s="43">
        <v>51789</v>
      </c>
      <c r="E28" s="13">
        <v>0</v>
      </c>
      <c r="F28" s="13">
        <f t="shared" ref="F28:F29" si="16">G28-(D28+E28)</f>
        <v>0</v>
      </c>
      <c r="G28" s="44">
        <v>51789</v>
      </c>
      <c r="H28" s="43">
        <f>G28-C28</f>
        <v>0</v>
      </c>
      <c r="I28" s="103">
        <f t="shared" ref="I28:I29" si="17">IFERROR(H28/C28,"-")</f>
        <v>0</v>
      </c>
      <c r="J28" s="105">
        <f t="shared" ref="J28:J29" si="18">IFERROR(K28/C28,"-")</f>
        <v>-1.7681728880157104E-2</v>
      </c>
      <c r="K28" s="14">
        <f>(G28*100)/101.8-C28</f>
        <v>-915.71905697445618</v>
      </c>
    </row>
    <row r="29" spans="1:11" ht="17.25" customHeight="1" thickBot="1" x14ac:dyDescent="0.3">
      <c r="A29" s="243"/>
      <c r="B29" s="32" t="s">
        <v>128</v>
      </c>
      <c r="C29" s="227">
        <v>108691</v>
      </c>
      <c r="D29" s="85">
        <v>108691</v>
      </c>
      <c r="E29" s="29">
        <v>0</v>
      </c>
      <c r="F29" s="29">
        <f t="shared" si="16"/>
        <v>80000</v>
      </c>
      <c r="G29" s="86">
        <v>188691</v>
      </c>
      <c r="H29" s="85">
        <f>G29-C29</f>
        <v>80000</v>
      </c>
      <c r="I29" s="104">
        <f t="shared" si="17"/>
        <v>0.73603150214829194</v>
      </c>
      <c r="J29" s="106">
        <f t="shared" si="18"/>
        <v>0.70533546379989387</v>
      </c>
      <c r="K29" s="27">
        <f>(G29*100)/101.8-C29</f>
        <v>76663.616895874264</v>
      </c>
    </row>
    <row r="30" spans="1:11" ht="17.25" thickBot="1" x14ac:dyDescent="0.3">
      <c r="A30" s="244"/>
      <c r="B30" s="16" t="s">
        <v>129</v>
      </c>
      <c r="C30" s="120">
        <f t="shared" ref="C30:G30" si="19">SUM(C28:C29)</f>
        <v>160480</v>
      </c>
      <c r="D30" s="142">
        <f t="shared" si="19"/>
        <v>160480</v>
      </c>
      <c r="E30" s="142">
        <f t="shared" si="19"/>
        <v>0</v>
      </c>
      <c r="F30" s="89">
        <f>G30-(D30+E30)</f>
        <v>80000</v>
      </c>
      <c r="G30" s="89">
        <f t="shared" si="19"/>
        <v>240480</v>
      </c>
      <c r="H30" s="162">
        <f>G30-C30</f>
        <v>80000</v>
      </c>
      <c r="I30" s="170">
        <f>IFERROR(H30/C30,"-")</f>
        <v>0.49850448654037888</v>
      </c>
      <c r="J30" s="165">
        <f>IFERROR(K30/C30,"-")</f>
        <v>0.4720083364836728</v>
      </c>
      <c r="K30" s="122">
        <f>(G30*100)/101.8-C30</f>
        <v>75747.897838899808</v>
      </c>
    </row>
    <row r="31" spans="1:11" ht="17.25" thickBot="1" x14ac:dyDescent="0.3">
      <c r="A31" s="5"/>
      <c r="B31" s="6"/>
      <c r="C31" s="19"/>
      <c r="D31" s="20"/>
      <c r="E31" s="20"/>
      <c r="F31" s="20"/>
      <c r="G31" s="20"/>
      <c r="H31" s="21"/>
      <c r="I31" s="22"/>
      <c r="J31" s="22"/>
      <c r="K31" s="23"/>
    </row>
    <row r="32" spans="1:11" ht="17.25" thickBot="1" x14ac:dyDescent="0.3">
      <c r="A32" s="242" t="s">
        <v>130</v>
      </c>
      <c r="B32" s="12" t="s">
        <v>130</v>
      </c>
      <c r="C32" s="228">
        <v>185679</v>
      </c>
      <c r="D32" s="47">
        <v>185679</v>
      </c>
      <c r="E32" s="48">
        <v>2948</v>
      </c>
      <c r="F32" s="48">
        <f t="shared" ref="F32" si="20">G32-(D32+E32)</f>
        <v>-796</v>
      </c>
      <c r="G32" s="66">
        <v>187831</v>
      </c>
      <c r="H32" s="221">
        <f>G32-C32</f>
        <v>2152</v>
      </c>
      <c r="I32" s="103">
        <f>IFERROR(H32/C32,"-")</f>
        <v>1.1589894387625957E-2</v>
      </c>
      <c r="J32" s="105">
        <f>IFERROR(K32/C32,"-")</f>
        <v>-6.2967638628428461E-3</v>
      </c>
      <c r="K32" s="14">
        <f>(G32*100)/101.8-C32</f>
        <v>-1169.1768172887969</v>
      </c>
    </row>
    <row r="33" spans="1:11" ht="17.25" thickBot="1" x14ac:dyDescent="0.3">
      <c r="A33" s="244"/>
      <c r="B33" s="16" t="s">
        <v>131</v>
      </c>
      <c r="C33" s="120">
        <f t="shared" ref="C33:G33" si="21">SUM(C32)</f>
        <v>185679</v>
      </c>
      <c r="D33" s="142">
        <f t="shared" si="21"/>
        <v>185679</v>
      </c>
      <c r="E33" s="142">
        <f t="shared" si="21"/>
        <v>2948</v>
      </c>
      <c r="F33" s="89">
        <f>G33-(D33+E33)</f>
        <v>-796</v>
      </c>
      <c r="G33" s="89">
        <f t="shared" si="21"/>
        <v>187831</v>
      </c>
      <c r="H33" s="17">
        <f>G33-C33</f>
        <v>2152</v>
      </c>
      <c r="I33" s="125">
        <f>IFERROR(H33/C33,"-")</f>
        <v>1.1589894387625957E-2</v>
      </c>
      <c r="J33" s="128">
        <f>IFERROR(K33/C33,"-")</f>
        <v>-6.2967638628428461E-3</v>
      </c>
      <c r="K33" s="122">
        <f>(G33*100)/101.8-C33</f>
        <v>-1169.1768172887969</v>
      </c>
    </row>
    <row r="34" spans="1:11" ht="17.25" thickBot="1" x14ac:dyDescent="0.3">
      <c r="A34" s="5"/>
      <c r="B34" s="6"/>
      <c r="C34" s="19"/>
      <c r="D34" s="20"/>
      <c r="E34" s="20"/>
      <c r="F34" s="20"/>
      <c r="G34" s="20"/>
      <c r="H34" s="21"/>
      <c r="I34" s="22"/>
      <c r="J34" s="22"/>
      <c r="K34" s="23"/>
    </row>
    <row r="35" spans="1:11" ht="16.5" x14ac:dyDescent="0.25">
      <c r="A35" s="242" t="s">
        <v>132</v>
      </c>
      <c r="B35" s="33" t="s">
        <v>132</v>
      </c>
      <c r="C35" s="224">
        <v>52957</v>
      </c>
      <c r="D35" s="43">
        <v>52936</v>
      </c>
      <c r="E35" s="13">
        <v>0</v>
      </c>
      <c r="F35" s="13">
        <f t="shared" ref="F35:F36" si="22">G35-(D35+E35)</f>
        <v>2700</v>
      </c>
      <c r="G35" s="44">
        <v>55636</v>
      </c>
      <c r="H35" s="43">
        <f>G35-C35</f>
        <v>2679</v>
      </c>
      <c r="I35" s="103">
        <f t="shared" ref="I35:I36" si="23">IFERROR(H35/C35,"-")</f>
        <v>5.0588213078535414E-2</v>
      </c>
      <c r="J35" s="105">
        <f t="shared" ref="J35:J36" si="24">IFERROR(K35/C35,"-")</f>
        <v>3.2011997130191962E-2</v>
      </c>
      <c r="K35" s="14">
        <f>(G35*100)/101.8-C35</f>
        <v>1695.2593320235756</v>
      </c>
    </row>
    <row r="36" spans="1:11" ht="17.25" thickBot="1" x14ac:dyDescent="0.3">
      <c r="A36" s="243"/>
      <c r="B36" s="32" t="s">
        <v>133</v>
      </c>
      <c r="C36" s="227">
        <v>9750</v>
      </c>
      <c r="D36" s="85">
        <v>0</v>
      </c>
      <c r="E36" s="29">
        <v>0</v>
      </c>
      <c r="F36" s="29">
        <f t="shared" si="22"/>
        <v>0</v>
      </c>
      <c r="G36" s="86">
        <v>0</v>
      </c>
      <c r="H36" s="85">
        <f>G36-C36</f>
        <v>-9750</v>
      </c>
      <c r="I36" s="104">
        <f t="shared" si="23"/>
        <v>-1</v>
      </c>
      <c r="J36" s="106">
        <f t="shared" si="24"/>
        <v>-1</v>
      </c>
      <c r="K36" s="27">
        <f>(G36*100)/101.8-C36</f>
        <v>-9750</v>
      </c>
    </row>
    <row r="37" spans="1:11" ht="17.25" thickBot="1" x14ac:dyDescent="0.3">
      <c r="A37" s="244"/>
      <c r="B37" s="16" t="s">
        <v>134</v>
      </c>
      <c r="C37" s="120">
        <f t="shared" ref="C37:G37" si="25">SUM(C35:C36)</f>
        <v>62707</v>
      </c>
      <c r="D37" s="142">
        <f t="shared" si="25"/>
        <v>52936</v>
      </c>
      <c r="E37" s="142">
        <f t="shared" si="25"/>
        <v>0</v>
      </c>
      <c r="F37" s="89">
        <f>G37-(D37+E37)</f>
        <v>2700</v>
      </c>
      <c r="G37" s="89">
        <f t="shared" si="25"/>
        <v>55636</v>
      </c>
      <c r="H37" s="162">
        <f>G37-C37</f>
        <v>-7071</v>
      </c>
      <c r="I37" s="170">
        <f>IFERROR(H37/C37,"-")</f>
        <v>-0.11276253049898735</v>
      </c>
      <c r="J37" s="165">
        <f>IFERROR(K37/C37,"-")</f>
        <v>-0.12845042288702097</v>
      </c>
      <c r="K37" s="122">
        <f>(G37*100)/101.8-C37</f>
        <v>-8054.7406679764244</v>
      </c>
    </row>
    <row r="38" spans="1:11" ht="17.25" thickBot="1" x14ac:dyDescent="0.3">
      <c r="A38" s="5"/>
      <c r="B38" s="6"/>
      <c r="C38" s="19"/>
      <c r="D38" s="20"/>
      <c r="E38" s="20"/>
      <c r="F38" s="20"/>
      <c r="G38" s="20"/>
      <c r="H38" s="21"/>
      <c r="I38" s="22"/>
      <c r="J38" s="22"/>
      <c r="K38" s="23"/>
    </row>
    <row r="39" spans="1:11" ht="17.25" thickBot="1" x14ac:dyDescent="0.3">
      <c r="A39" s="242" t="s">
        <v>135</v>
      </c>
      <c r="B39" s="12" t="s">
        <v>135</v>
      </c>
      <c r="C39" s="228">
        <v>4764</v>
      </c>
      <c r="D39" s="47">
        <v>4764</v>
      </c>
      <c r="E39" s="48">
        <v>0</v>
      </c>
      <c r="F39" s="48">
        <f t="shared" ref="F39" si="26">G39-(D39+E39)</f>
        <v>0</v>
      </c>
      <c r="G39" s="66">
        <v>4764</v>
      </c>
      <c r="H39" s="221">
        <f>G39-C39</f>
        <v>0</v>
      </c>
      <c r="I39" s="103">
        <f>IFERROR(H39/C39,"-")</f>
        <v>0</v>
      </c>
      <c r="J39" s="105">
        <f>IFERROR(K39/C39,"-")</f>
        <v>-1.7681728880157069E-2</v>
      </c>
      <c r="K39" s="14">
        <f>(G39*100)/101.8-C39</f>
        <v>-84.235756385068271</v>
      </c>
    </row>
    <row r="40" spans="1:11" ht="17.25" thickBot="1" x14ac:dyDescent="0.3">
      <c r="A40" s="244"/>
      <c r="B40" s="16" t="s">
        <v>136</v>
      </c>
      <c r="C40" s="120">
        <f t="shared" ref="C40:G40" si="27">SUM(C39)</f>
        <v>4764</v>
      </c>
      <c r="D40" s="142">
        <f t="shared" si="27"/>
        <v>4764</v>
      </c>
      <c r="E40" s="142">
        <f t="shared" si="27"/>
        <v>0</v>
      </c>
      <c r="F40" s="89">
        <f>G40-(D40+E40)</f>
        <v>0</v>
      </c>
      <c r="G40" s="89">
        <f t="shared" si="27"/>
        <v>4764</v>
      </c>
      <c r="H40" s="17">
        <f>G40-C40</f>
        <v>0</v>
      </c>
      <c r="I40" s="125">
        <f>IFERROR(H40/C40,"-")</f>
        <v>0</v>
      </c>
      <c r="J40" s="128">
        <f>IFERROR(K40/C40,"-")</f>
        <v>-1.7681728880157069E-2</v>
      </c>
      <c r="K40" s="122">
        <f>(G40*100)/101.8-C40</f>
        <v>-84.235756385068271</v>
      </c>
    </row>
    <row r="41" spans="1:11" ht="17.25" thickBot="1" x14ac:dyDescent="0.3">
      <c r="A41" s="5"/>
      <c r="B41" s="6"/>
      <c r="C41" s="19"/>
      <c r="D41" s="20"/>
      <c r="E41" s="20"/>
      <c r="F41" s="20"/>
      <c r="G41" s="20"/>
      <c r="H41" s="21"/>
      <c r="I41" s="22"/>
      <c r="J41" s="22"/>
      <c r="K41" s="23"/>
    </row>
    <row r="42" spans="1:11" ht="17.25" thickBot="1" x14ac:dyDescent="0.3">
      <c r="A42" s="242" t="s">
        <v>137</v>
      </c>
      <c r="B42" s="12" t="s">
        <v>137</v>
      </c>
      <c r="C42" s="115">
        <v>30335</v>
      </c>
      <c r="D42" s="48">
        <v>30335</v>
      </c>
      <c r="E42" s="48">
        <v>0</v>
      </c>
      <c r="F42" s="13">
        <f t="shared" ref="F42" si="28">G42-(D42+E42)</f>
        <v>1323</v>
      </c>
      <c r="G42" s="48">
        <v>31658</v>
      </c>
      <c r="H42" s="47">
        <f>G42-C42</f>
        <v>1323</v>
      </c>
      <c r="I42" s="103">
        <f>IFERROR(H42/C42,"-")</f>
        <v>4.3612988297346299E-2</v>
      </c>
      <c r="J42" s="105">
        <f>IFERROR(K42/C42,"-")</f>
        <v>2.516010638246197E-2</v>
      </c>
      <c r="K42" s="14">
        <f>(G42*100)/101.8-C42</f>
        <v>763.23182711198388</v>
      </c>
    </row>
    <row r="43" spans="1:11" ht="33.75" thickBot="1" x14ac:dyDescent="0.3">
      <c r="A43" s="244"/>
      <c r="B43" s="16" t="s">
        <v>138</v>
      </c>
      <c r="C43" s="120">
        <f t="shared" ref="C43:G43" si="29">SUM(C42)</f>
        <v>30335</v>
      </c>
      <c r="D43" s="121">
        <f t="shared" si="29"/>
        <v>30335</v>
      </c>
      <c r="E43" s="121">
        <f t="shared" si="29"/>
        <v>0</v>
      </c>
      <c r="F43" s="45">
        <f>G43-(D43+E43)</f>
        <v>1323</v>
      </c>
      <c r="G43" s="45">
        <f t="shared" si="29"/>
        <v>31658</v>
      </c>
      <c r="H43" s="17">
        <f>G43-C43</f>
        <v>1323</v>
      </c>
      <c r="I43" s="125">
        <f>IFERROR(H43/C43,"-")</f>
        <v>4.3612988297346299E-2</v>
      </c>
      <c r="J43" s="128">
        <f>IFERROR(K43/C43,"-")</f>
        <v>2.516010638246197E-2</v>
      </c>
      <c r="K43" s="122">
        <f>(G43*100)/101.8-C43</f>
        <v>763.23182711198388</v>
      </c>
    </row>
    <row r="44" spans="1:11" ht="17.25" thickBot="1" x14ac:dyDescent="0.3">
      <c r="A44" s="5"/>
      <c r="B44" s="6"/>
      <c r="C44" s="19"/>
      <c r="D44" s="20"/>
      <c r="E44" s="20"/>
      <c r="F44" s="20"/>
      <c r="G44" s="20"/>
      <c r="H44" s="21"/>
      <c r="I44" s="22"/>
      <c r="J44" s="22"/>
      <c r="K44" s="23"/>
    </row>
    <row r="45" spans="1:11" ht="16.5" x14ac:dyDescent="0.25">
      <c r="A45" s="242" t="s">
        <v>139</v>
      </c>
      <c r="B45" s="46" t="s">
        <v>140</v>
      </c>
      <c r="C45" s="224">
        <v>22123</v>
      </c>
      <c r="D45" s="43">
        <v>22230</v>
      </c>
      <c r="E45" s="13">
        <v>0</v>
      </c>
      <c r="F45" s="13">
        <f t="shared" ref="F45:F47" si="30">G45-(D45+E45)</f>
        <v>730</v>
      </c>
      <c r="G45" s="44">
        <v>22960</v>
      </c>
      <c r="H45" s="43">
        <f>G45-C45</f>
        <v>837</v>
      </c>
      <c r="I45" s="103">
        <f t="shared" ref="I45:I47" si="31">IFERROR(H45/C45,"-")</f>
        <v>3.7833928490711023E-2</v>
      </c>
      <c r="J45" s="105">
        <f t="shared" ref="J45:J47" si="32">IFERROR(K45/C45,"-")</f>
        <v>1.9483230344509862E-2</v>
      </c>
      <c r="K45" s="14">
        <f>(G45*100)/101.8-C45</f>
        <v>431.02750491159168</v>
      </c>
    </row>
    <row r="46" spans="1:11" ht="16.5" x14ac:dyDescent="0.25">
      <c r="A46" s="243"/>
      <c r="B46" s="56" t="s">
        <v>141</v>
      </c>
      <c r="C46" s="225">
        <v>10511</v>
      </c>
      <c r="D46" s="49">
        <v>10511</v>
      </c>
      <c r="E46" s="52">
        <v>0</v>
      </c>
      <c r="F46" s="52">
        <f t="shared" si="30"/>
        <v>324</v>
      </c>
      <c r="G46" s="53">
        <v>10835</v>
      </c>
      <c r="H46" s="49">
        <f>G46-C46</f>
        <v>324</v>
      </c>
      <c r="I46" s="112">
        <f t="shared" si="31"/>
        <v>3.0824850156978403E-2</v>
      </c>
      <c r="J46" s="113">
        <f t="shared" si="32"/>
        <v>1.2598084633574041E-2</v>
      </c>
      <c r="K46" s="50">
        <f>(G46*100)/101.8-C46</f>
        <v>132.41846758349675</v>
      </c>
    </row>
    <row r="47" spans="1:11" ht="17.25" thickBot="1" x14ac:dyDescent="0.3">
      <c r="A47" s="243"/>
      <c r="B47" s="51" t="s">
        <v>142</v>
      </c>
      <c r="C47" s="227">
        <v>1754</v>
      </c>
      <c r="D47" s="85">
        <v>1754</v>
      </c>
      <c r="E47" s="29">
        <v>0</v>
      </c>
      <c r="F47" s="29">
        <f t="shared" si="30"/>
        <v>500</v>
      </c>
      <c r="G47" s="86">
        <v>2254</v>
      </c>
      <c r="H47" s="85">
        <f>G47-C47</f>
        <v>500</v>
      </c>
      <c r="I47" s="104">
        <f t="shared" si="31"/>
        <v>0.28506271379703535</v>
      </c>
      <c r="J47" s="106">
        <f t="shared" si="32"/>
        <v>0.26234058329767718</v>
      </c>
      <c r="K47" s="27">
        <f>(G47*100)/101.8-C47</f>
        <v>460.14538310412581</v>
      </c>
    </row>
    <row r="48" spans="1:11" ht="17.25" thickBot="1" x14ac:dyDescent="0.3">
      <c r="A48" s="244"/>
      <c r="B48" s="16" t="s">
        <v>143</v>
      </c>
      <c r="C48" s="120">
        <f t="shared" ref="C48:G48" si="33">SUM(C45:C47)</f>
        <v>34388</v>
      </c>
      <c r="D48" s="142">
        <f t="shared" si="33"/>
        <v>34495</v>
      </c>
      <c r="E48" s="142">
        <f t="shared" si="33"/>
        <v>0</v>
      </c>
      <c r="F48" s="89">
        <f>G48-(D48+E48)</f>
        <v>1554</v>
      </c>
      <c r="G48" s="89">
        <f t="shared" si="33"/>
        <v>36049</v>
      </c>
      <c r="H48" s="162">
        <f>G48-C48</f>
        <v>1661</v>
      </c>
      <c r="I48" s="170">
        <f>IFERROR(H48/C48,"-")</f>
        <v>4.8301733162731182E-2</v>
      </c>
      <c r="J48" s="165">
        <f>IFERROR(K48/C48,"-")</f>
        <v>2.9765946132348946E-2</v>
      </c>
      <c r="K48" s="122">
        <f>(G48*100)/101.8-C48</f>
        <v>1023.5913555992156</v>
      </c>
    </row>
    <row r="49" spans="1:11" ht="17.25" thickBot="1" x14ac:dyDescent="0.3">
      <c r="A49" s="5"/>
      <c r="B49" s="6"/>
      <c r="C49" s="19"/>
      <c r="D49" s="20"/>
      <c r="E49" s="20"/>
      <c r="F49" s="20"/>
      <c r="G49" s="20"/>
      <c r="H49" s="21"/>
      <c r="I49" s="22"/>
      <c r="J49" s="22"/>
      <c r="K49" s="23"/>
    </row>
    <row r="50" spans="1:11" ht="17.25" thickBot="1" x14ac:dyDescent="0.3">
      <c r="A50" s="242" t="s">
        <v>144</v>
      </c>
      <c r="B50" s="12" t="s">
        <v>144</v>
      </c>
      <c r="C50" s="115">
        <v>3526</v>
      </c>
      <c r="D50" s="48">
        <v>3526</v>
      </c>
      <c r="E50" s="48">
        <v>0</v>
      </c>
      <c r="F50" s="13">
        <f t="shared" ref="F50" si="34">G50-(D50+E50)</f>
        <v>123</v>
      </c>
      <c r="G50" s="48">
        <v>3649</v>
      </c>
      <c r="H50" s="47">
        <f>G50-C50</f>
        <v>123</v>
      </c>
      <c r="I50" s="103">
        <f>IFERROR(H50/C50,"-")</f>
        <v>3.4883720930232558E-2</v>
      </c>
      <c r="J50" s="105">
        <f>IFERROR(K50/C50,"-")</f>
        <v>1.658518755425601E-2</v>
      </c>
      <c r="K50" s="14">
        <f>(G50*100)/101.8-C50</f>
        <v>58.479371316306697</v>
      </c>
    </row>
    <row r="51" spans="1:11" ht="17.25" thickBot="1" x14ac:dyDescent="0.3">
      <c r="A51" s="244"/>
      <c r="B51" s="16" t="s">
        <v>145</v>
      </c>
      <c r="C51" s="120">
        <f t="shared" ref="C51:G51" si="35">SUM(C50)</f>
        <v>3526</v>
      </c>
      <c r="D51" s="121">
        <f t="shared" si="35"/>
        <v>3526</v>
      </c>
      <c r="E51" s="121">
        <f t="shared" si="35"/>
        <v>0</v>
      </c>
      <c r="F51" s="45">
        <f>G51-(D51+E51)</f>
        <v>123</v>
      </c>
      <c r="G51" s="45">
        <f t="shared" si="35"/>
        <v>3649</v>
      </c>
      <c r="H51" s="17">
        <f>G51-C51</f>
        <v>123</v>
      </c>
      <c r="I51" s="125">
        <f>IFERROR(H51/C51,"-")</f>
        <v>3.4883720930232558E-2</v>
      </c>
      <c r="J51" s="128">
        <f>IFERROR(K51/C51,"-")</f>
        <v>1.658518755425601E-2</v>
      </c>
      <c r="K51" s="122">
        <f>(G51*100)/101.8-C51</f>
        <v>58.479371316306697</v>
      </c>
    </row>
    <row r="52" spans="1:11" ht="17.25" thickBot="1" x14ac:dyDescent="0.3">
      <c r="A52" s="5"/>
      <c r="B52" s="6"/>
      <c r="C52" s="19"/>
      <c r="D52" s="20"/>
      <c r="E52" s="20"/>
      <c r="F52" s="20"/>
      <c r="G52" s="20"/>
      <c r="H52" s="21"/>
      <c r="I52" s="22"/>
      <c r="J52" s="22"/>
      <c r="K52" s="23"/>
    </row>
    <row r="53" spans="1:11" ht="33.75" thickBot="1" x14ac:dyDescent="0.3">
      <c r="A53" s="242" t="s">
        <v>146</v>
      </c>
      <c r="B53" s="12" t="s">
        <v>146</v>
      </c>
      <c r="C53" s="115">
        <v>13233</v>
      </c>
      <c r="D53" s="48">
        <v>13233</v>
      </c>
      <c r="E53" s="48">
        <v>0</v>
      </c>
      <c r="F53" s="13">
        <f t="shared" ref="F53" si="36">G53-(D53+E53)</f>
        <v>-104</v>
      </c>
      <c r="G53" s="48">
        <v>13129</v>
      </c>
      <c r="H53" s="47">
        <f>G53-C53</f>
        <v>-104</v>
      </c>
      <c r="I53" s="103">
        <f>IFERROR(H53/C53,"-")</f>
        <v>-7.8591400287160891E-3</v>
      </c>
      <c r="J53" s="105">
        <f>IFERROR(K53/C53,"-")</f>
        <v>-2.540190572565432E-2</v>
      </c>
      <c r="K53" s="14">
        <f>(G53*100)/101.8-C53</f>
        <v>-336.14341846758361</v>
      </c>
    </row>
    <row r="54" spans="1:11" ht="33.75" thickBot="1" x14ac:dyDescent="0.3">
      <c r="A54" s="244"/>
      <c r="B54" s="16" t="s">
        <v>147</v>
      </c>
      <c r="C54" s="120">
        <f t="shared" ref="C54:G54" si="37">SUM(C53)</f>
        <v>13233</v>
      </c>
      <c r="D54" s="121">
        <f t="shared" si="37"/>
        <v>13233</v>
      </c>
      <c r="E54" s="121">
        <f t="shared" si="37"/>
        <v>0</v>
      </c>
      <c r="F54" s="45">
        <f>G54-(D54+E54)</f>
        <v>-104</v>
      </c>
      <c r="G54" s="45">
        <f t="shared" si="37"/>
        <v>13129</v>
      </c>
      <c r="H54" s="17">
        <f>G54-C54</f>
        <v>-104</v>
      </c>
      <c r="I54" s="125">
        <f>IFERROR(H54/C54,"-")</f>
        <v>-7.8591400287160891E-3</v>
      </c>
      <c r="J54" s="128">
        <f>IFERROR(K54/C54,"-")</f>
        <v>-2.540190572565432E-2</v>
      </c>
      <c r="K54" s="122">
        <f>(G54*100)/101.8-C54</f>
        <v>-336.14341846758361</v>
      </c>
    </row>
    <row r="55" spans="1:11" ht="17.25" customHeight="1" thickBot="1" x14ac:dyDescent="0.3">
      <c r="A55" s="152"/>
      <c r="B55" s="6"/>
      <c r="C55" s="7"/>
      <c r="D55" s="7"/>
      <c r="E55" s="7"/>
      <c r="F55" s="8"/>
      <c r="G55" s="8"/>
      <c r="H55" s="8"/>
      <c r="I55" s="153"/>
      <c r="J55" s="153"/>
      <c r="K55" s="154"/>
    </row>
    <row r="56" spans="1:11" ht="17.25" customHeight="1" x14ac:dyDescent="0.25">
      <c r="A56" s="259" t="s">
        <v>301</v>
      </c>
      <c r="B56" s="167" t="s">
        <v>302</v>
      </c>
      <c r="C56" s="224">
        <v>111308</v>
      </c>
      <c r="D56" s="25">
        <v>111308</v>
      </c>
      <c r="E56" s="31">
        <v>0</v>
      </c>
      <c r="F56" s="13">
        <f t="shared" ref="F56:F59" si="38">G56-(D56+E56)</f>
        <v>0</v>
      </c>
      <c r="G56" s="182">
        <v>111308</v>
      </c>
      <c r="H56" s="43">
        <f>G56-C56</f>
        <v>0</v>
      </c>
      <c r="I56" s="103">
        <f t="shared" ref="I56:I59" si="39">IFERROR(H56/C56,"-")</f>
        <v>0</v>
      </c>
      <c r="J56" s="105">
        <f t="shared" ref="J56:J59" si="40">IFERROR(K56/C56,"-")</f>
        <v>-1.7681728880157101E-2</v>
      </c>
      <c r="K56" s="14">
        <f>(G56*100)/101.8-C56</f>
        <v>-1968.1178781925264</v>
      </c>
    </row>
    <row r="57" spans="1:11" ht="17.25" customHeight="1" x14ac:dyDescent="0.25">
      <c r="A57" s="260"/>
      <c r="B57" s="168" t="s">
        <v>303</v>
      </c>
      <c r="C57" s="225">
        <v>648</v>
      </c>
      <c r="D57" s="84">
        <v>648</v>
      </c>
      <c r="E57" s="80">
        <v>0</v>
      </c>
      <c r="F57" s="52">
        <f t="shared" si="38"/>
        <v>0</v>
      </c>
      <c r="G57" s="144">
        <v>648</v>
      </c>
      <c r="H57" s="49">
        <f>G57-C57</f>
        <v>0</v>
      </c>
      <c r="I57" s="112">
        <f t="shared" si="39"/>
        <v>0</v>
      </c>
      <c r="J57" s="113">
        <f t="shared" si="40"/>
        <v>-1.768172888015716E-2</v>
      </c>
      <c r="K57" s="50">
        <f>(G57*100)/101.8-C57</f>
        <v>-11.45776031434184</v>
      </c>
    </row>
    <row r="58" spans="1:11" ht="17.25" customHeight="1" x14ac:dyDescent="0.25">
      <c r="A58" s="260"/>
      <c r="B58" s="168" t="s">
        <v>304</v>
      </c>
      <c r="C58" s="225">
        <v>1261</v>
      </c>
      <c r="D58" s="84">
        <v>1261</v>
      </c>
      <c r="E58" s="80">
        <v>-200</v>
      </c>
      <c r="F58" s="52">
        <f t="shared" si="38"/>
        <v>0</v>
      </c>
      <c r="G58" s="144">
        <v>1061</v>
      </c>
      <c r="H58" s="49">
        <f>G58-C58</f>
        <v>-200</v>
      </c>
      <c r="I58" s="112">
        <f t="shared" si="39"/>
        <v>-0.15860428231562251</v>
      </c>
      <c r="J58" s="113">
        <f t="shared" si="40"/>
        <v>-0.17348161327664285</v>
      </c>
      <c r="K58" s="50">
        <f>(G58*100)/101.8-C58</f>
        <v>-218.76031434184665</v>
      </c>
    </row>
    <row r="59" spans="1:11" ht="17.25" customHeight="1" thickBot="1" x14ac:dyDescent="0.3">
      <c r="A59" s="260"/>
      <c r="B59" s="168" t="s">
        <v>305</v>
      </c>
      <c r="C59" s="227">
        <v>32148</v>
      </c>
      <c r="D59" s="30">
        <v>28658</v>
      </c>
      <c r="E59" s="28">
        <v>200</v>
      </c>
      <c r="F59" s="29">
        <f t="shared" si="38"/>
        <v>0</v>
      </c>
      <c r="G59" s="88">
        <v>28858</v>
      </c>
      <c r="H59" s="85">
        <f>G59-C59</f>
        <v>-3290</v>
      </c>
      <c r="I59" s="104">
        <f t="shared" si="39"/>
        <v>-0.1023391812865497</v>
      </c>
      <c r="J59" s="106">
        <f t="shared" si="40"/>
        <v>-0.11821137650938085</v>
      </c>
      <c r="K59" s="27">
        <f>(G59*100)/101.8-C59</f>
        <v>-3800.2593320235756</v>
      </c>
    </row>
    <row r="60" spans="1:11" ht="17.25" customHeight="1" thickBot="1" x14ac:dyDescent="0.3">
      <c r="A60" s="261"/>
      <c r="B60" s="184" t="s">
        <v>306</v>
      </c>
      <c r="C60" s="185">
        <f>SUM(C56:C59)</f>
        <v>145365</v>
      </c>
      <c r="D60" s="185">
        <f t="shared" ref="D60:G60" si="41">SUM(D56:D59)</f>
        <v>141875</v>
      </c>
      <c r="E60" s="185">
        <f t="shared" si="41"/>
        <v>0</v>
      </c>
      <c r="F60" s="89">
        <f>G60-(D60+E60)</f>
        <v>0</v>
      </c>
      <c r="G60" s="185">
        <f t="shared" si="41"/>
        <v>141875</v>
      </c>
      <c r="H60" s="162">
        <f>G60-C60</f>
        <v>-3490</v>
      </c>
      <c r="I60" s="170">
        <f>IFERROR(H60/C60,"-")</f>
        <v>-2.4008530251436039E-2</v>
      </c>
      <c r="J60" s="165">
        <f>IFERROR(K60/C60,"-")</f>
        <v>-4.1265746808876146E-2</v>
      </c>
      <c r="K60" s="122">
        <f>(G60*100)/101.8-C60</f>
        <v>-5998.5952848722809</v>
      </c>
    </row>
    <row r="61" spans="1:11" ht="17.25" thickBot="1" x14ac:dyDescent="0.3">
      <c r="A61" s="5"/>
      <c r="B61" s="6"/>
      <c r="C61" s="19"/>
      <c r="D61" s="20"/>
      <c r="E61" s="20"/>
      <c r="F61" s="20"/>
      <c r="G61" s="20"/>
      <c r="H61" s="21"/>
      <c r="I61" s="22"/>
      <c r="J61" s="22"/>
      <c r="K61" s="23"/>
    </row>
    <row r="62" spans="1:11" ht="20.25" customHeight="1" thickBot="1" x14ac:dyDescent="0.3">
      <c r="A62" s="236" t="s">
        <v>307</v>
      </c>
      <c r="B62" s="245"/>
      <c r="C62" s="129">
        <f>C8+C12+C15+C21+C26+C30+C33+C37+C40+C43+C48+C51+C54+C60</f>
        <v>712793</v>
      </c>
      <c r="D62" s="129">
        <f>D8+D12+D15+D21+D26+D30+D33+D37+D40+D43+D48+D51+D54+D60</f>
        <v>698845</v>
      </c>
      <c r="E62" s="129">
        <f>E8+E12+E15+E21+E26+E30+E33+E37+E40+E43+E48+E51+E54+E60</f>
        <v>0</v>
      </c>
      <c r="F62" s="129">
        <f>G62-(D62+E62)</f>
        <v>89122</v>
      </c>
      <c r="G62" s="129">
        <f t="shared" ref="G62" si="42">G8+G12+G15+G21+G26+G30+G33+G37+G40+G43+G48+G51+G54+G60</f>
        <v>787967</v>
      </c>
      <c r="H62" s="129">
        <f>G62-C62</f>
        <v>75174</v>
      </c>
      <c r="I62" s="133">
        <f>IFERROR(H62/C62,"-")</f>
        <v>0.10546399866440888</v>
      </c>
      <c r="J62" s="229">
        <f>IFERROR(K62/C62,"-")</f>
        <v>8.591748395325044E-2</v>
      </c>
      <c r="K62" s="131">
        <f>(G62*100)/101.8-C62</f>
        <v>61241.38113948924</v>
      </c>
    </row>
    <row r="64" spans="1:11" ht="16.5" x14ac:dyDescent="0.25">
      <c r="A64" s="67"/>
      <c r="B64" s="67"/>
      <c r="C64" s="67"/>
      <c r="D64" s="67"/>
      <c r="E64" s="67"/>
      <c r="F64" s="67"/>
      <c r="G64" s="67"/>
      <c r="H64" s="67"/>
      <c r="I64" s="69"/>
      <c r="J64" s="68"/>
    </row>
    <row r="65" spans="1:10" ht="17.25" thickBot="1" x14ac:dyDescent="0.3">
      <c r="A65" s="72"/>
      <c r="B65" s="19"/>
      <c r="C65" s="19"/>
      <c r="D65" s="20"/>
      <c r="E65" s="20"/>
      <c r="F65" s="20"/>
      <c r="G65" s="68"/>
      <c r="H65" s="69"/>
      <c r="I65" s="69"/>
      <c r="J65" s="68"/>
    </row>
    <row r="66" spans="1:10" ht="23.25" thickBot="1" x14ac:dyDescent="0.3">
      <c r="A66" s="247" t="s">
        <v>264</v>
      </c>
      <c r="B66" s="248"/>
      <c r="C66" s="248"/>
      <c r="D66" s="250"/>
      <c r="E66" s="240" t="s">
        <v>0</v>
      </c>
      <c r="F66" s="246"/>
      <c r="G66" s="240" t="s">
        <v>1</v>
      </c>
      <c r="H66" s="246"/>
    </row>
    <row r="67" spans="1:10" ht="72.75" thickBot="1" x14ac:dyDescent="0.3">
      <c r="A67" s="35" t="s">
        <v>19</v>
      </c>
      <c r="B67" s="4" t="s">
        <v>20</v>
      </c>
      <c r="C67" s="136" t="s">
        <v>277</v>
      </c>
      <c r="D67" s="2" t="s">
        <v>279</v>
      </c>
      <c r="E67" s="136" t="s">
        <v>280</v>
      </c>
      <c r="F67" s="138" t="s">
        <v>2</v>
      </c>
      <c r="G67" s="139" t="s">
        <v>281</v>
      </c>
      <c r="H67" s="140" t="s">
        <v>282</v>
      </c>
    </row>
    <row r="68" spans="1:10" ht="17.25" thickBot="1" x14ac:dyDescent="0.3">
      <c r="A68" s="5"/>
      <c r="B68" s="6"/>
      <c r="C68" s="19"/>
      <c r="D68" s="20"/>
      <c r="E68" s="21"/>
      <c r="F68" s="22"/>
      <c r="G68" s="22"/>
      <c r="H68" s="23"/>
    </row>
    <row r="69" spans="1:10" ht="16.5" x14ac:dyDescent="0.25">
      <c r="A69" s="242" t="s">
        <v>105</v>
      </c>
      <c r="B69" s="33" t="s">
        <v>106</v>
      </c>
      <c r="C69" s="25">
        <v>4450</v>
      </c>
      <c r="D69" s="13">
        <v>0</v>
      </c>
      <c r="E69" s="43">
        <f>D69-C69</f>
        <v>-4450</v>
      </c>
      <c r="F69" s="103">
        <f>E69/C69</f>
        <v>-1</v>
      </c>
      <c r="G69" s="105">
        <f>H69/C69</f>
        <v>-1</v>
      </c>
      <c r="H69" s="14">
        <f>(D69*100)/101.8-C69</f>
        <v>-4450</v>
      </c>
    </row>
    <row r="70" spans="1:10" ht="17.25" thickBot="1" x14ac:dyDescent="0.3">
      <c r="A70" s="243"/>
      <c r="B70" s="32" t="s">
        <v>107</v>
      </c>
      <c r="C70" s="30">
        <v>89077</v>
      </c>
      <c r="D70" s="29">
        <v>95318</v>
      </c>
      <c r="E70" s="85">
        <f>D70-C70</f>
        <v>6241</v>
      </c>
      <c r="F70" s="104">
        <f>E70/C70</f>
        <v>7.0062979220225197E-2</v>
      </c>
      <c r="G70" s="106">
        <f>H70/C70</f>
        <v>5.1142415736959976E-2</v>
      </c>
      <c r="H70" s="27">
        <f>(D70*100)/101.8-C70</f>
        <v>4555.6129666011839</v>
      </c>
    </row>
    <row r="71" spans="1:10" ht="17.25" thickBot="1" x14ac:dyDescent="0.3">
      <c r="A71" s="244"/>
      <c r="B71" s="16" t="s">
        <v>109</v>
      </c>
      <c r="C71" s="120">
        <f t="shared" ref="C71" si="43">SUM(C69:C70)</f>
        <v>93527</v>
      </c>
      <c r="D71" s="45">
        <f t="shared" ref="D71" si="44">SUM(D69:D70)</f>
        <v>95318</v>
      </c>
      <c r="E71" s="17">
        <f>D71-C71</f>
        <v>1791</v>
      </c>
      <c r="F71" s="125">
        <f>E71/C71</f>
        <v>1.9149550397211501E-2</v>
      </c>
      <c r="G71" s="128">
        <f>H71/C71</f>
        <v>1.1292243587539841E-3</v>
      </c>
      <c r="H71" s="164">
        <f>(D71*100)/101.8-C71</f>
        <v>105.61296660118387</v>
      </c>
    </row>
    <row r="72" spans="1:10" ht="17.25" thickBot="1" x14ac:dyDescent="0.3">
      <c r="A72" s="5"/>
      <c r="B72" s="6"/>
      <c r="C72" s="19"/>
      <c r="D72" s="20"/>
      <c r="E72" s="21"/>
      <c r="F72" s="22"/>
      <c r="G72" s="22"/>
      <c r="H72" s="23"/>
    </row>
    <row r="73" spans="1:10" ht="16.5" x14ac:dyDescent="0.25">
      <c r="A73" s="242" t="s">
        <v>110</v>
      </c>
      <c r="B73" s="12" t="s">
        <v>111</v>
      </c>
      <c r="C73" s="25">
        <v>3062</v>
      </c>
      <c r="D73" s="13">
        <v>11739</v>
      </c>
      <c r="E73" s="43">
        <f>D73-C73</f>
        <v>8677</v>
      </c>
      <c r="F73" s="103">
        <f>E73/C73</f>
        <v>2.8337687785760939</v>
      </c>
      <c r="G73" s="105">
        <f>H73/C73</f>
        <v>2.7659811184441008</v>
      </c>
      <c r="H73" s="14">
        <f>(D73*100)/101.8-C73</f>
        <v>8469.4341846758361</v>
      </c>
    </row>
    <row r="74" spans="1:10" ht="17.25" thickBot="1" x14ac:dyDescent="0.3">
      <c r="A74" s="243"/>
      <c r="B74" s="15" t="s">
        <v>112</v>
      </c>
      <c r="C74" s="30">
        <v>2479</v>
      </c>
      <c r="D74" s="29">
        <v>871</v>
      </c>
      <c r="E74" s="85">
        <f>D74-C74</f>
        <v>-1608</v>
      </c>
      <c r="F74" s="104">
        <f>E74/C74</f>
        <v>-0.64864864864864868</v>
      </c>
      <c r="G74" s="106">
        <f>H74/C74</f>
        <v>-0.65486114798492012</v>
      </c>
      <c r="H74" s="27">
        <f>(D74*100)/101.8-C74</f>
        <v>-1623.400785854617</v>
      </c>
    </row>
    <row r="75" spans="1:10" ht="17.25" thickBot="1" x14ac:dyDescent="0.3">
      <c r="A75" s="244"/>
      <c r="B75" s="16" t="s">
        <v>113</v>
      </c>
      <c r="C75" s="120">
        <f t="shared" ref="C75" si="45">SUM(C73:C74)</f>
        <v>5541</v>
      </c>
      <c r="D75" s="45">
        <f t="shared" ref="D75" si="46">SUM(D73:D74)</f>
        <v>12610</v>
      </c>
      <c r="E75" s="17">
        <f>D75-C75</f>
        <v>7069</v>
      </c>
      <c r="F75" s="125">
        <f>E75/C75</f>
        <v>1.2757624977440896</v>
      </c>
      <c r="G75" s="128">
        <f>H75/C75</f>
        <v>1.2355230822633494</v>
      </c>
      <c r="H75" s="164">
        <f>(D75*100)/101.8-C75</f>
        <v>6846.0333988212187</v>
      </c>
    </row>
    <row r="76" spans="1:10" ht="17.25" thickBot="1" x14ac:dyDescent="0.3">
      <c r="A76" s="5"/>
      <c r="B76" s="6"/>
      <c r="C76" s="19"/>
      <c r="D76" s="20"/>
      <c r="E76" s="21"/>
      <c r="F76" s="22"/>
      <c r="G76" s="22"/>
      <c r="H76" s="23"/>
    </row>
    <row r="77" spans="1:10" ht="16.5" x14ac:dyDescent="0.25">
      <c r="A77" s="242" t="s">
        <v>116</v>
      </c>
      <c r="B77" s="33" t="s">
        <v>117</v>
      </c>
      <c r="C77" s="25">
        <v>16304</v>
      </c>
      <c r="D77" s="13">
        <v>20550</v>
      </c>
      <c r="E77" s="43">
        <f>D77-C77</f>
        <v>4246</v>
      </c>
      <c r="F77" s="103">
        <f>E77/C77</f>
        <v>0.2604268891069676</v>
      </c>
      <c r="G77" s="105">
        <f>H77/C77</f>
        <v>0.23814036258051841</v>
      </c>
      <c r="H77" s="14">
        <f>(D77*100)/101.8-C77</f>
        <v>3882.6404715127719</v>
      </c>
    </row>
    <row r="78" spans="1:10" ht="16.5" x14ac:dyDescent="0.25">
      <c r="A78" s="243"/>
      <c r="B78" s="32" t="s">
        <v>148</v>
      </c>
      <c r="C78" s="84">
        <v>8597</v>
      </c>
      <c r="D78" s="52">
        <v>33896</v>
      </c>
      <c r="E78" s="49">
        <f>D78-C78</f>
        <v>25299</v>
      </c>
      <c r="F78" s="112">
        <f>E78/C78</f>
        <v>2.9427707339769689</v>
      </c>
      <c r="G78" s="113">
        <f>H78/C78</f>
        <v>2.8730557308221698</v>
      </c>
      <c r="H78" s="50">
        <f>(D78*100)/101.8-C78</f>
        <v>24699.660117878193</v>
      </c>
    </row>
    <row r="79" spans="1:10" ht="17.25" thickBot="1" x14ac:dyDescent="0.3">
      <c r="A79" s="243"/>
      <c r="B79" s="32" t="s">
        <v>248</v>
      </c>
      <c r="C79" s="30">
        <v>-24412</v>
      </c>
      <c r="D79" s="29">
        <v>-10000</v>
      </c>
      <c r="E79" s="85">
        <f>D79-C79</f>
        <v>14412</v>
      </c>
      <c r="F79" s="104">
        <f>IFERROR(E79/C79,"-")</f>
        <v>-0.59036539406849087</v>
      </c>
      <c r="G79" s="106">
        <f>IFERROR(H79/C79,"-")</f>
        <v>-0.59760844211050179</v>
      </c>
      <c r="H79" s="27">
        <f>(D79*100)/101.8-C79</f>
        <v>14588.817288801571</v>
      </c>
    </row>
    <row r="80" spans="1:10" ht="17.25" thickBot="1" x14ac:dyDescent="0.3">
      <c r="A80" s="244"/>
      <c r="B80" s="16" t="s">
        <v>120</v>
      </c>
      <c r="C80" s="120">
        <f>SUM(C77:C79)</f>
        <v>489</v>
      </c>
      <c r="D80" s="45">
        <f>SUM(D77:D79)</f>
        <v>44446</v>
      </c>
      <c r="E80" s="17">
        <f>D80-C80</f>
        <v>43957</v>
      </c>
      <c r="F80" s="125">
        <f>E80/C80</f>
        <v>89.891615541922292</v>
      </c>
      <c r="G80" s="128">
        <f>H80/C80</f>
        <v>88.284494638430544</v>
      </c>
      <c r="H80" s="164">
        <f>(D80*100)/101.8-C80</f>
        <v>43171.117878192534</v>
      </c>
    </row>
    <row r="81" spans="1:8" ht="17.25" thickBot="1" x14ac:dyDescent="0.3">
      <c r="A81" s="5"/>
      <c r="B81" s="6"/>
      <c r="C81" s="19"/>
      <c r="D81" s="20"/>
      <c r="E81" s="21"/>
      <c r="F81" s="22"/>
      <c r="G81" s="22"/>
      <c r="H81" s="23"/>
    </row>
    <row r="82" spans="1:8" ht="17.25" thickBot="1" x14ac:dyDescent="0.3">
      <c r="A82" s="242" t="s">
        <v>121</v>
      </c>
      <c r="B82" s="12" t="s">
        <v>149</v>
      </c>
      <c r="C82" s="115">
        <v>90</v>
      </c>
      <c r="D82" s="48">
        <v>104</v>
      </c>
      <c r="E82" s="47">
        <f>D82-C82</f>
        <v>14</v>
      </c>
      <c r="F82" s="116">
        <f>E82/C82</f>
        <v>0.15555555555555556</v>
      </c>
      <c r="G82" s="117">
        <f>H82/C82</f>
        <v>0.13512333551626277</v>
      </c>
      <c r="H82" s="66">
        <f>(D82*100)/101.8-C82</f>
        <v>12.16110019646365</v>
      </c>
    </row>
    <row r="83" spans="1:8" ht="17.25" thickBot="1" x14ac:dyDescent="0.3">
      <c r="A83" s="244"/>
      <c r="B83" s="16" t="s">
        <v>150</v>
      </c>
      <c r="C83" s="120">
        <f t="shared" ref="C83" si="47">SUM(C82)</f>
        <v>90</v>
      </c>
      <c r="D83" s="45">
        <f t="shared" ref="D83" si="48">SUM(D82)</f>
        <v>104</v>
      </c>
      <c r="E83" s="17">
        <f>D83-C83</f>
        <v>14</v>
      </c>
      <c r="F83" s="125">
        <f>E83/C83</f>
        <v>0.15555555555555556</v>
      </c>
      <c r="G83" s="128">
        <f>H83/C83</f>
        <v>0.13512333551626277</v>
      </c>
      <c r="H83" s="164">
        <f>(D83*100)/101.8-C83</f>
        <v>12.16110019646365</v>
      </c>
    </row>
    <row r="84" spans="1:8" ht="17.25" thickBot="1" x14ac:dyDescent="0.3">
      <c r="A84" s="5"/>
      <c r="B84" s="6"/>
      <c r="C84" s="19"/>
      <c r="D84" s="20"/>
      <c r="E84" s="21"/>
      <c r="F84" s="22"/>
      <c r="G84" s="22"/>
      <c r="H84" s="23"/>
    </row>
    <row r="85" spans="1:8" ht="17.25" thickBot="1" x14ac:dyDescent="0.3">
      <c r="A85" s="242" t="s">
        <v>126</v>
      </c>
      <c r="B85" s="12" t="s">
        <v>127</v>
      </c>
      <c r="C85" s="115">
        <v>80600</v>
      </c>
      <c r="D85" s="48">
        <v>79493</v>
      </c>
      <c r="E85" s="47">
        <f>D85-C85</f>
        <v>-1107</v>
      </c>
      <c r="F85" s="116">
        <f>E85/C85</f>
        <v>-1.3734491315136476E-2</v>
      </c>
      <c r="G85" s="117">
        <f>H85/C85</f>
        <v>-3.1173370643552446E-2</v>
      </c>
      <c r="H85" s="66">
        <f>(D85*100)/101.8-C85</f>
        <v>-2512.5736738703272</v>
      </c>
    </row>
    <row r="86" spans="1:8" ht="17.25" thickBot="1" x14ac:dyDescent="0.3">
      <c r="A86" s="244"/>
      <c r="B86" s="16" t="s">
        <v>129</v>
      </c>
      <c r="C86" s="120">
        <f t="shared" ref="C86" si="49">SUM(C85)</f>
        <v>80600</v>
      </c>
      <c r="D86" s="45">
        <f t="shared" ref="D86" si="50">SUM(D85)</f>
        <v>79493</v>
      </c>
      <c r="E86" s="17">
        <f>D86-C86</f>
        <v>-1107</v>
      </c>
      <c r="F86" s="125">
        <f>E86/C86</f>
        <v>-1.3734491315136476E-2</v>
      </c>
      <c r="G86" s="128">
        <f>H86/C86</f>
        <v>-3.1173370643552446E-2</v>
      </c>
      <c r="H86" s="164">
        <f>(D86*100)/101.8-C86</f>
        <v>-2512.5736738703272</v>
      </c>
    </row>
    <row r="87" spans="1:8" ht="17.25" thickBot="1" x14ac:dyDescent="0.3">
      <c r="A87" s="5"/>
      <c r="B87" s="6"/>
      <c r="C87" s="19"/>
      <c r="D87" s="20"/>
      <c r="E87" s="21"/>
      <c r="F87" s="22"/>
      <c r="G87" s="22"/>
      <c r="H87" s="23"/>
    </row>
    <row r="88" spans="1:8" ht="17.25" thickBot="1" x14ac:dyDescent="0.3">
      <c r="A88" s="242" t="s">
        <v>151</v>
      </c>
      <c r="B88" s="12" t="s">
        <v>152</v>
      </c>
      <c r="C88" s="115">
        <v>123719</v>
      </c>
      <c r="D88" s="48">
        <v>185746</v>
      </c>
      <c r="E88" s="47">
        <f>D88-C88</f>
        <v>62027</v>
      </c>
      <c r="F88" s="116">
        <f>E88/C88</f>
        <v>0.50135387450593683</v>
      </c>
      <c r="G88" s="117">
        <f>H88/C88</f>
        <v>0.47480734234374949</v>
      </c>
      <c r="H88" s="66">
        <f>(D88*100)/101.8-C88</f>
        <v>58742.689587426343</v>
      </c>
    </row>
    <row r="89" spans="1:8" ht="17.25" thickBot="1" x14ac:dyDescent="0.3">
      <c r="A89" s="244"/>
      <c r="B89" s="16" t="s">
        <v>153</v>
      </c>
      <c r="C89" s="120">
        <f t="shared" ref="C89" si="51">SUM(C88)</f>
        <v>123719</v>
      </c>
      <c r="D89" s="45">
        <f t="shared" ref="D89" si="52">SUM(D88)</f>
        <v>185746</v>
      </c>
      <c r="E89" s="17">
        <f>D89-C89</f>
        <v>62027</v>
      </c>
      <c r="F89" s="125">
        <f>E89/C89</f>
        <v>0.50135387450593683</v>
      </c>
      <c r="G89" s="128">
        <f>H89/C89</f>
        <v>0.47480734234374949</v>
      </c>
      <c r="H89" s="164">
        <f>(D89*100)/101.8-C89</f>
        <v>58742.689587426343</v>
      </c>
    </row>
    <row r="90" spans="1:8" ht="17.25" thickBot="1" x14ac:dyDescent="0.3">
      <c r="A90" s="5"/>
      <c r="B90" s="6"/>
      <c r="C90" s="19"/>
      <c r="D90" s="20"/>
      <c r="E90" s="21"/>
      <c r="F90" s="22"/>
      <c r="G90" s="22"/>
      <c r="H90" s="23"/>
    </row>
    <row r="91" spans="1:8" ht="17.25" thickBot="1" x14ac:dyDescent="0.3">
      <c r="A91" s="242" t="s">
        <v>132</v>
      </c>
      <c r="B91" s="12" t="s">
        <v>132</v>
      </c>
      <c r="C91" s="115">
        <v>67447</v>
      </c>
      <c r="D91" s="48">
        <v>69347</v>
      </c>
      <c r="E91" s="47">
        <f>D91-C91</f>
        <v>1900</v>
      </c>
      <c r="F91" s="116">
        <f>E91/C91</f>
        <v>2.8170267024478481E-2</v>
      </c>
      <c r="G91" s="117">
        <f>H91/C91</f>
        <v>9.9904391203128832E-3</v>
      </c>
      <c r="H91" s="66">
        <f>(D91*100)/101.8-C91</f>
        <v>673.82514734774304</v>
      </c>
    </row>
    <row r="92" spans="1:8" ht="17.25" thickBot="1" x14ac:dyDescent="0.3">
      <c r="A92" s="244"/>
      <c r="B92" s="16" t="s">
        <v>134</v>
      </c>
      <c r="C92" s="120">
        <f t="shared" ref="C92" si="53">SUM(C91)</f>
        <v>67447</v>
      </c>
      <c r="D92" s="45">
        <f t="shared" ref="D92" si="54">SUM(D91)</f>
        <v>69347</v>
      </c>
      <c r="E92" s="17">
        <f>D92-C92</f>
        <v>1900</v>
      </c>
      <c r="F92" s="125">
        <f>E92/C92</f>
        <v>2.8170267024478481E-2</v>
      </c>
      <c r="G92" s="128">
        <f>H92/C92</f>
        <v>9.9904391203128832E-3</v>
      </c>
      <c r="H92" s="164">
        <f>(D92*100)/101.8-C92</f>
        <v>673.82514734774304</v>
      </c>
    </row>
    <row r="93" spans="1:8" ht="17.25" thickBot="1" x14ac:dyDescent="0.3">
      <c r="A93" s="5"/>
      <c r="B93" s="6"/>
      <c r="C93" s="19"/>
      <c r="D93" s="20"/>
      <c r="E93" s="21"/>
      <c r="F93" s="22"/>
      <c r="G93" s="22"/>
      <c r="H93" s="23"/>
    </row>
    <row r="94" spans="1:8" ht="17.25" thickBot="1" x14ac:dyDescent="0.3">
      <c r="A94" s="242" t="s">
        <v>154</v>
      </c>
      <c r="B94" s="12" t="s">
        <v>155</v>
      </c>
      <c r="C94" s="115">
        <v>13667</v>
      </c>
      <c r="D94" s="48">
        <v>0</v>
      </c>
      <c r="E94" s="47">
        <f>D94-C94</f>
        <v>-13667</v>
      </c>
      <c r="F94" s="116">
        <f>E94/C94</f>
        <v>-1</v>
      </c>
      <c r="G94" s="117">
        <f>H94/C94</f>
        <v>-1</v>
      </c>
      <c r="H94" s="66">
        <f>(D94*100)/101.8-C94</f>
        <v>-13667</v>
      </c>
    </row>
    <row r="95" spans="1:8" ht="17.25" thickBot="1" x14ac:dyDescent="0.3">
      <c r="A95" s="244"/>
      <c r="B95" s="16" t="s">
        <v>156</v>
      </c>
      <c r="C95" s="120">
        <f t="shared" ref="C95" si="55">SUM(C94)</f>
        <v>13667</v>
      </c>
      <c r="D95" s="45">
        <f t="shared" ref="D95" si="56">SUM(D94)</f>
        <v>0</v>
      </c>
      <c r="E95" s="17">
        <f>D95-C95</f>
        <v>-13667</v>
      </c>
      <c r="F95" s="125">
        <f>E95/C95</f>
        <v>-1</v>
      </c>
      <c r="G95" s="128">
        <f>H95/C95</f>
        <v>-1</v>
      </c>
      <c r="H95" s="164">
        <f>(D95*100)/101.8-C95</f>
        <v>-13667</v>
      </c>
    </row>
    <row r="96" spans="1:8" ht="17.25" thickBot="1" x14ac:dyDescent="0.3">
      <c r="A96" s="5"/>
      <c r="B96" s="6"/>
      <c r="C96" s="19"/>
      <c r="D96" s="20"/>
      <c r="E96" s="21"/>
      <c r="F96" s="22"/>
      <c r="G96" s="22"/>
      <c r="H96" s="23"/>
    </row>
    <row r="97" spans="1:8" ht="17.25" thickBot="1" x14ac:dyDescent="0.3">
      <c r="A97" s="242" t="s">
        <v>135</v>
      </c>
      <c r="B97" s="12" t="s">
        <v>135</v>
      </c>
      <c r="C97" s="115">
        <v>6900</v>
      </c>
      <c r="D97" s="48">
        <v>6900</v>
      </c>
      <c r="E97" s="47">
        <f>D97-C97</f>
        <v>0</v>
      </c>
      <c r="F97" s="116">
        <f>E97/C97</f>
        <v>0</v>
      </c>
      <c r="G97" s="117">
        <f>H97/C97</f>
        <v>-1.768172888015716E-2</v>
      </c>
      <c r="H97" s="66">
        <f>(D97*100)/101.8-C97</f>
        <v>-122.0039292730844</v>
      </c>
    </row>
    <row r="98" spans="1:8" ht="17.25" thickBot="1" x14ac:dyDescent="0.3">
      <c r="A98" s="244"/>
      <c r="B98" s="16" t="s">
        <v>157</v>
      </c>
      <c r="C98" s="120">
        <f t="shared" ref="C98" si="57">SUM(C97)</f>
        <v>6900</v>
      </c>
      <c r="D98" s="45">
        <f t="shared" ref="D98" si="58">SUM(D97)</f>
        <v>6900</v>
      </c>
      <c r="E98" s="17">
        <f>D98-C98</f>
        <v>0</v>
      </c>
      <c r="F98" s="125">
        <f>E98/C98</f>
        <v>0</v>
      </c>
      <c r="G98" s="128">
        <f>H98/C98</f>
        <v>-1.768172888015716E-2</v>
      </c>
      <c r="H98" s="164">
        <f>(D98*100)/101.8-C98</f>
        <v>-122.0039292730844</v>
      </c>
    </row>
    <row r="99" spans="1:8" ht="17.25" thickBot="1" x14ac:dyDescent="0.3">
      <c r="A99" s="5"/>
      <c r="B99" s="6"/>
      <c r="C99" s="19"/>
      <c r="D99" s="20"/>
      <c r="E99" s="21"/>
      <c r="F99" s="22"/>
      <c r="G99" s="22"/>
      <c r="H99" s="23"/>
    </row>
    <row r="100" spans="1:8" ht="17.25" thickBot="1" x14ac:dyDescent="0.3">
      <c r="A100" s="242" t="s">
        <v>137</v>
      </c>
      <c r="B100" s="12" t="s">
        <v>137</v>
      </c>
      <c r="C100" s="115">
        <v>355</v>
      </c>
      <c r="D100" s="48">
        <v>355</v>
      </c>
      <c r="E100" s="47">
        <f>D100-C100</f>
        <v>0</v>
      </c>
      <c r="F100" s="116">
        <f>E100/C100</f>
        <v>0</v>
      </c>
      <c r="G100" s="117">
        <f>H100/C100</f>
        <v>-1.7681728880157146E-2</v>
      </c>
      <c r="H100" s="66">
        <f>(D100*100)/101.8-C100</f>
        <v>-6.2770137524557867</v>
      </c>
    </row>
    <row r="101" spans="1:8" ht="33.75" thickBot="1" x14ac:dyDescent="0.3">
      <c r="A101" s="244"/>
      <c r="B101" s="16" t="s">
        <v>138</v>
      </c>
      <c r="C101" s="120">
        <f t="shared" ref="C101" si="59">SUM(C100)</f>
        <v>355</v>
      </c>
      <c r="D101" s="45">
        <f t="shared" ref="D101" si="60">SUM(D100)</f>
        <v>355</v>
      </c>
      <c r="E101" s="17">
        <f>D101-C101</f>
        <v>0</v>
      </c>
      <c r="F101" s="125">
        <f>E101/C101</f>
        <v>0</v>
      </c>
      <c r="G101" s="128">
        <f>H101/C101</f>
        <v>-1.7681728880157146E-2</v>
      </c>
      <c r="H101" s="164">
        <f>(D101*100)/101.8-C101</f>
        <v>-6.2770137524557867</v>
      </c>
    </row>
    <row r="102" spans="1:8" ht="17.25" thickBot="1" x14ac:dyDescent="0.3">
      <c r="A102" s="5"/>
      <c r="B102" s="6"/>
      <c r="C102" s="19"/>
      <c r="D102" s="20"/>
      <c r="E102" s="21"/>
      <c r="F102" s="22"/>
      <c r="G102" s="22"/>
      <c r="H102" s="23"/>
    </row>
    <row r="103" spans="1:8" ht="16.5" x14ac:dyDescent="0.25">
      <c r="A103" s="242" t="s">
        <v>139</v>
      </c>
      <c r="B103" s="81" t="s">
        <v>140</v>
      </c>
      <c r="C103" s="25">
        <v>1555</v>
      </c>
      <c r="D103" s="13">
        <v>5258</v>
      </c>
      <c r="E103" s="43">
        <f>D103-C103</f>
        <v>3703</v>
      </c>
      <c r="F103" s="103">
        <f>E103/C103</f>
        <v>2.3813504823151126</v>
      </c>
      <c r="G103" s="105">
        <f>H103/C103</f>
        <v>2.3215623598380279</v>
      </c>
      <c r="H103" s="14">
        <f>(D103*100)/101.8-C103</f>
        <v>3610.0294695481334</v>
      </c>
    </row>
    <row r="104" spans="1:8" ht="16.5" x14ac:dyDescent="0.25">
      <c r="A104" s="243"/>
      <c r="B104" s="87" t="s">
        <v>141</v>
      </c>
      <c r="C104" s="84">
        <v>525</v>
      </c>
      <c r="D104" s="52">
        <v>8305</v>
      </c>
      <c r="E104" s="49">
        <f>D104-C104</f>
        <v>7780</v>
      </c>
      <c r="F104" s="112">
        <f>E104/C104</f>
        <v>14.81904761904762</v>
      </c>
      <c r="G104" s="113">
        <f>H104/C104</f>
        <v>14.539339507905323</v>
      </c>
      <c r="H104" s="50">
        <f>(D104*100)/101.8-C104</f>
        <v>7633.1532416502951</v>
      </c>
    </row>
    <row r="105" spans="1:8" ht="17.25" thickBot="1" x14ac:dyDescent="0.3">
      <c r="A105" s="243"/>
      <c r="B105" s="82" t="s">
        <v>142</v>
      </c>
      <c r="C105" s="30">
        <v>1893</v>
      </c>
      <c r="D105" s="29">
        <v>1430</v>
      </c>
      <c r="E105" s="85">
        <f>D105-C105</f>
        <v>-463</v>
      </c>
      <c r="F105" s="104">
        <f>E105/C105</f>
        <v>-0.24458531431590069</v>
      </c>
      <c r="G105" s="106">
        <f>H105/C105</f>
        <v>-0.25794235198025611</v>
      </c>
      <c r="H105" s="27">
        <f>(D105*100)/101.8-C105</f>
        <v>-488.2848722986248</v>
      </c>
    </row>
    <row r="106" spans="1:8" ht="17.25" thickBot="1" x14ac:dyDescent="0.3">
      <c r="A106" s="244"/>
      <c r="B106" s="16" t="s">
        <v>143</v>
      </c>
      <c r="C106" s="120">
        <f>SUM(C103:C105)</f>
        <v>3973</v>
      </c>
      <c r="D106" s="45">
        <f t="shared" ref="D106" si="61">SUM(D103:D105)</f>
        <v>14993</v>
      </c>
      <c r="E106" s="17">
        <f>D106-C106</f>
        <v>11020</v>
      </c>
      <c r="F106" s="125">
        <f>E106/C106</f>
        <v>2.7737226277372264</v>
      </c>
      <c r="G106" s="128">
        <f>H106/C106</f>
        <v>2.7069966873646623</v>
      </c>
      <c r="H106" s="164">
        <f>(D106*100)/101.8-C106</f>
        <v>10754.897838899804</v>
      </c>
    </row>
    <row r="107" spans="1:8" ht="17.25" thickBot="1" x14ac:dyDescent="0.3">
      <c r="A107" s="5"/>
      <c r="B107" s="6"/>
      <c r="C107" s="19"/>
      <c r="D107" s="20"/>
      <c r="E107" s="21"/>
      <c r="F107" s="22"/>
      <c r="G107" s="22"/>
      <c r="H107" s="23"/>
    </row>
    <row r="108" spans="1:8" ht="17.25" thickBot="1" x14ac:dyDescent="0.3">
      <c r="A108" s="242" t="s">
        <v>144</v>
      </c>
      <c r="B108" s="12" t="s">
        <v>144</v>
      </c>
      <c r="C108" s="115">
        <v>60</v>
      </c>
      <c r="D108" s="48">
        <v>30</v>
      </c>
      <c r="E108" s="47">
        <f>D108-C108</f>
        <v>-30</v>
      </c>
      <c r="F108" s="116">
        <f>E108/C108</f>
        <v>-0.5</v>
      </c>
      <c r="G108" s="117">
        <f>H108/C108</f>
        <v>-0.50884086444007859</v>
      </c>
      <c r="H108" s="66">
        <f>(D108*100)/101.8-C108</f>
        <v>-30.530451866404714</v>
      </c>
    </row>
    <row r="109" spans="1:8" ht="17.25" thickBot="1" x14ac:dyDescent="0.3">
      <c r="A109" s="244"/>
      <c r="B109" s="16" t="s">
        <v>145</v>
      </c>
      <c r="C109" s="120">
        <f t="shared" ref="C109" si="62">SUM(C108)</f>
        <v>60</v>
      </c>
      <c r="D109" s="45">
        <f t="shared" ref="D109" si="63">SUM(D108)</f>
        <v>30</v>
      </c>
      <c r="E109" s="17">
        <f>D109-C109</f>
        <v>-30</v>
      </c>
      <c r="F109" s="125">
        <f>E109/C109</f>
        <v>-0.5</v>
      </c>
      <c r="G109" s="128">
        <f>H109/C109</f>
        <v>-0.50884086444007859</v>
      </c>
      <c r="H109" s="164">
        <f>(D109*100)/101.8-C109</f>
        <v>-30.530451866404714</v>
      </c>
    </row>
    <row r="110" spans="1:8" ht="17.25" thickBot="1" x14ac:dyDescent="0.3">
      <c r="A110" s="5"/>
      <c r="B110" s="6"/>
      <c r="C110" s="19"/>
      <c r="D110" s="20"/>
      <c r="E110" s="21"/>
      <c r="F110" s="22"/>
      <c r="G110" s="22"/>
      <c r="H110" s="23"/>
    </row>
    <row r="111" spans="1:8" ht="33.75" thickBot="1" x14ac:dyDescent="0.3">
      <c r="A111" s="242" t="s">
        <v>146</v>
      </c>
      <c r="B111" s="12" t="s">
        <v>146</v>
      </c>
      <c r="C111" s="115">
        <v>4901</v>
      </c>
      <c r="D111" s="48">
        <v>3370</v>
      </c>
      <c r="E111" s="47">
        <f>D111-C111</f>
        <v>-1531</v>
      </c>
      <c r="F111" s="116">
        <f>E111/C111</f>
        <v>-0.31238522750459091</v>
      </c>
      <c r="G111" s="117">
        <f>H111/C111</f>
        <v>-0.32454344548584563</v>
      </c>
      <c r="H111" s="66">
        <f>(D111*100)/101.8-C111</f>
        <v>-1590.5874263261294</v>
      </c>
    </row>
    <row r="112" spans="1:8" ht="33.75" thickBot="1" x14ac:dyDescent="0.3">
      <c r="A112" s="244"/>
      <c r="B112" s="16" t="s">
        <v>147</v>
      </c>
      <c r="C112" s="120">
        <f t="shared" ref="C112" si="64">SUM(C111)</f>
        <v>4901</v>
      </c>
      <c r="D112" s="45">
        <f t="shared" ref="D112" si="65">SUM(D111)</f>
        <v>3370</v>
      </c>
      <c r="E112" s="17">
        <f>D112-C112</f>
        <v>-1531</v>
      </c>
      <c r="F112" s="125">
        <f>E112/C112</f>
        <v>-0.31238522750459091</v>
      </c>
      <c r="G112" s="128">
        <f>H112/C112</f>
        <v>-0.32454344548584563</v>
      </c>
      <c r="H112" s="164">
        <f>(D112*100)/101.8-C112</f>
        <v>-1590.5874263261294</v>
      </c>
    </row>
    <row r="113" spans="1:8" ht="17.25" thickBot="1" x14ac:dyDescent="0.3">
      <c r="A113" s="5"/>
      <c r="B113" s="6"/>
      <c r="C113" s="19"/>
      <c r="D113" s="20"/>
      <c r="E113" s="21"/>
      <c r="F113" s="22"/>
      <c r="G113" s="22"/>
      <c r="H113" s="23"/>
    </row>
    <row r="114" spans="1:8" ht="20.25" customHeight="1" thickBot="1" x14ac:dyDescent="0.3">
      <c r="A114" s="236" t="s">
        <v>308</v>
      </c>
      <c r="B114" s="237"/>
      <c r="C114" s="129">
        <f>C71+C75+C80+C83+C86+C89+C92+C95+C98+C101+C106+C109+C112</f>
        <v>401269</v>
      </c>
      <c r="D114" s="130">
        <f>D71+D75+D80+D83+D86+D89+D92+D95+D98+D101+D106+D109+D112</f>
        <v>512712</v>
      </c>
      <c r="E114" s="130">
        <f>D114-C114</f>
        <v>111443</v>
      </c>
      <c r="F114" s="133">
        <f>E114/C114</f>
        <v>0.27772641295490058</v>
      </c>
      <c r="G114" s="134">
        <f>H114/C114</f>
        <v>0.2551340009380163</v>
      </c>
      <c r="H114" s="131">
        <f>(D114*100)/101.8-C114</f>
        <v>102377.36542239686</v>
      </c>
    </row>
    <row r="115" spans="1:8" ht="16.5" x14ac:dyDescent="0.25">
      <c r="A115" s="67"/>
      <c r="B115" s="67"/>
      <c r="C115" s="67"/>
      <c r="D115" s="68"/>
      <c r="E115" s="68"/>
      <c r="F115" s="69"/>
      <c r="G115" s="69"/>
      <c r="H115" s="68"/>
    </row>
    <row r="116" spans="1:8" ht="16.5" x14ac:dyDescent="0.25">
      <c r="A116" s="67"/>
      <c r="B116" s="67"/>
      <c r="C116" s="67"/>
      <c r="D116" s="68"/>
      <c r="E116" s="68"/>
      <c r="F116" s="69"/>
      <c r="G116" s="69"/>
      <c r="H116" s="68"/>
    </row>
    <row r="117" spans="1:8" ht="17.25" thickBot="1" x14ac:dyDescent="0.3">
      <c r="A117" s="67"/>
      <c r="B117" s="67"/>
      <c r="C117" s="67"/>
      <c r="D117" s="68"/>
      <c r="E117" s="68"/>
      <c r="F117" s="69"/>
      <c r="G117" s="69"/>
      <c r="H117" s="68"/>
    </row>
    <row r="118" spans="1:8" ht="23.25" thickBot="1" x14ac:dyDescent="0.3">
      <c r="A118" s="247" t="s">
        <v>265</v>
      </c>
      <c r="B118" s="248"/>
      <c r="C118" s="248"/>
      <c r="D118" s="250"/>
      <c r="E118" s="240" t="s">
        <v>0</v>
      </c>
      <c r="F118" s="246"/>
      <c r="G118" s="240" t="s">
        <v>1</v>
      </c>
      <c r="H118" s="246"/>
    </row>
    <row r="119" spans="1:8" ht="72.75" thickBot="1" x14ac:dyDescent="0.3">
      <c r="A119" s="35" t="s">
        <v>19</v>
      </c>
      <c r="B119" s="4" t="s">
        <v>20</v>
      </c>
      <c r="C119" s="136" t="s">
        <v>277</v>
      </c>
      <c r="D119" s="2" t="s">
        <v>279</v>
      </c>
      <c r="E119" s="136" t="s">
        <v>280</v>
      </c>
      <c r="F119" s="138" t="s">
        <v>2</v>
      </c>
      <c r="G119" s="139" t="s">
        <v>281</v>
      </c>
      <c r="H119" s="140" t="s">
        <v>282</v>
      </c>
    </row>
    <row r="120" spans="1:8" ht="17.25" thickBot="1" x14ac:dyDescent="0.3">
      <c r="A120" s="5"/>
      <c r="B120" s="6"/>
      <c r="C120" s="19"/>
      <c r="D120" s="20"/>
      <c r="E120" s="21"/>
      <c r="F120" s="22"/>
      <c r="G120" s="22"/>
      <c r="H120" s="23"/>
    </row>
    <row r="121" spans="1:8" ht="17.25" thickBot="1" x14ac:dyDescent="0.3">
      <c r="A121" s="242" t="s">
        <v>116</v>
      </c>
      <c r="B121" s="12" t="s">
        <v>158</v>
      </c>
      <c r="C121" s="115">
        <v>20000</v>
      </c>
      <c r="D121" s="48">
        <v>91250</v>
      </c>
      <c r="E121" s="47">
        <f>D121-C121</f>
        <v>71250</v>
      </c>
      <c r="F121" s="116">
        <f>E121/C121</f>
        <v>3.5625</v>
      </c>
      <c r="G121" s="117">
        <f>H121/C121</f>
        <v>3.4818271119842832</v>
      </c>
      <c r="H121" s="66">
        <f>(D121*100)/101.8-C121</f>
        <v>69636.542239685659</v>
      </c>
    </row>
    <row r="122" spans="1:8" ht="17.25" thickBot="1" x14ac:dyDescent="0.3">
      <c r="A122" s="244"/>
      <c r="B122" s="16" t="s">
        <v>120</v>
      </c>
      <c r="C122" s="120">
        <f t="shared" ref="C122" si="66">SUM(C121)</f>
        <v>20000</v>
      </c>
      <c r="D122" s="45">
        <f t="shared" ref="D122" si="67">SUM(D121)</f>
        <v>91250</v>
      </c>
      <c r="E122" s="17">
        <f>D122-C122</f>
        <v>71250</v>
      </c>
      <c r="F122" s="125">
        <f>E122/C122</f>
        <v>3.5625</v>
      </c>
      <c r="G122" s="128">
        <f>H122/C122</f>
        <v>3.4818271119842832</v>
      </c>
      <c r="H122" s="164">
        <f>(D122*100)/101.8-C122</f>
        <v>69636.542239685659</v>
      </c>
    </row>
    <row r="123" spans="1:8" ht="17.25" thickBot="1" x14ac:dyDescent="0.3">
      <c r="A123" s="5"/>
      <c r="B123" s="6"/>
      <c r="C123" s="19"/>
      <c r="D123" s="20"/>
      <c r="E123" s="21"/>
      <c r="F123" s="22"/>
      <c r="G123" s="22"/>
      <c r="H123" s="23"/>
    </row>
    <row r="124" spans="1:8" ht="17.25" thickBot="1" x14ac:dyDescent="0.3">
      <c r="A124" s="242" t="s">
        <v>126</v>
      </c>
      <c r="B124" s="12" t="s">
        <v>159</v>
      </c>
      <c r="C124" s="115">
        <v>16834</v>
      </c>
      <c r="D124" s="48">
        <v>17802</v>
      </c>
      <c r="E124" s="47">
        <f>D124-C124</f>
        <v>968</v>
      </c>
      <c r="F124" s="116">
        <f>E124/C124</f>
        <v>5.7502673161458955E-2</v>
      </c>
      <c r="G124" s="117">
        <f>H124/C124</f>
        <v>3.8804197604576686E-2</v>
      </c>
      <c r="H124" s="66">
        <f>(D124*100)/101.8-C124</f>
        <v>653.22986247544395</v>
      </c>
    </row>
    <row r="125" spans="1:8" ht="17.25" thickBot="1" x14ac:dyDescent="0.3">
      <c r="A125" s="244"/>
      <c r="B125" s="16" t="s">
        <v>129</v>
      </c>
      <c r="C125" s="120">
        <f t="shared" ref="C125" si="68">SUM(C124)</f>
        <v>16834</v>
      </c>
      <c r="D125" s="45">
        <f t="shared" ref="D125" si="69">SUM(D124)</f>
        <v>17802</v>
      </c>
      <c r="E125" s="17">
        <f>D125-C125</f>
        <v>968</v>
      </c>
      <c r="F125" s="125">
        <f>E125/C125</f>
        <v>5.7502673161458955E-2</v>
      </c>
      <c r="G125" s="128">
        <f>H125/C125</f>
        <v>3.8804197604576686E-2</v>
      </c>
      <c r="H125" s="164">
        <f>(D125*100)/101.8-C125</f>
        <v>653.22986247544395</v>
      </c>
    </row>
    <row r="126" spans="1:8" ht="17.25" thickBot="1" x14ac:dyDescent="0.3">
      <c r="A126" s="5"/>
      <c r="B126" s="6"/>
      <c r="C126" s="19"/>
      <c r="D126" s="20"/>
      <c r="E126" s="21"/>
      <c r="F126" s="22"/>
      <c r="G126" s="22"/>
      <c r="H126" s="23"/>
    </row>
    <row r="127" spans="1:8" ht="17.25" thickBot="1" x14ac:dyDescent="0.3">
      <c r="A127" s="242" t="s">
        <v>139</v>
      </c>
      <c r="B127" s="12" t="s">
        <v>160</v>
      </c>
      <c r="C127" s="115">
        <v>3013</v>
      </c>
      <c r="D127" s="48">
        <v>3013</v>
      </c>
      <c r="E127" s="47">
        <f>D127-C127</f>
        <v>0</v>
      </c>
      <c r="F127" s="116">
        <f>E127/C127</f>
        <v>0</v>
      </c>
      <c r="G127" s="117">
        <f>H127/C127</f>
        <v>-1.7681728880157181E-2</v>
      </c>
      <c r="H127" s="66">
        <f>(D127*100)/101.8-C127</f>
        <v>-53.275049115913589</v>
      </c>
    </row>
    <row r="128" spans="1:8" ht="17.25" thickBot="1" x14ac:dyDescent="0.3">
      <c r="A128" s="244"/>
      <c r="B128" s="16" t="s">
        <v>143</v>
      </c>
      <c r="C128" s="120">
        <f t="shared" ref="C128" si="70">SUM(C127)</f>
        <v>3013</v>
      </c>
      <c r="D128" s="45">
        <f t="shared" ref="D128" si="71">SUM(D127)</f>
        <v>3013</v>
      </c>
      <c r="E128" s="17">
        <f>D128-C128</f>
        <v>0</v>
      </c>
      <c r="F128" s="125">
        <f>E128/C128</f>
        <v>0</v>
      </c>
      <c r="G128" s="128">
        <f>H128/C128</f>
        <v>-1.7681728880157181E-2</v>
      </c>
      <c r="H128" s="164">
        <f>(D128*100)/101.8-C128</f>
        <v>-53.275049115913589</v>
      </c>
    </row>
    <row r="129" spans="1:8" ht="17.25" thickBot="1" x14ac:dyDescent="0.3">
      <c r="A129" s="5"/>
      <c r="B129" s="6"/>
      <c r="C129" s="19"/>
      <c r="D129" s="20"/>
      <c r="E129" s="73"/>
      <c r="F129" s="73"/>
      <c r="G129" s="73"/>
      <c r="H129" s="74"/>
    </row>
    <row r="130" spans="1:8" ht="20.25" customHeight="1" thickBot="1" x14ac:dyDescent="0.3">
      <c r="A130" s="236" t="s">
        <v>309</v>
      </c>
      <c r="B130" s="237" t="s">
        <v>161</v>
      </c>
      <c r="C130" s="129">
        <f>C122+C125+C128</f>
        <v>39847</v>
      </c>
      <c r="D130" s="130">
        <f t="shared" ref="D130" si="72">D122+D125+D128</f>
        <v>112065</v>
      </c>
      <c r="E130" s="129">
        <f>D130-C130</f>
        <v>72218</v>
      </c>
      <c r="F130" s="133">
        <f>E130/C130</f>
        <v>1.8123823625367028</v>
      </c>
      <c r="G130" s="134">
        <f>H130/C130</f>
        <v>1.7626545800949929</v>
      </c>
      <c r="H130" s="131">
        <f>(D130*100)/101.8-C130</f>
        <v>70236.497053045183</v>
      </c>
    </row>
  </sheetData>
  <mergeCells count="42">
    <mergeCell ref="E66:F66"/>
    <mergeCell ref="G66:H66"/>
    <mergeCell ref="A69:A71"/>
    <mergeCell ref="A114:B114"/>
    <mergeCell ref="A82:A83"/>
    <mergeCell ref="A85:A86"/>
    <mergeCell ref="A88:A89"/>
    <mergeCell ref="A91:A92"/>
    <mergeCell ref="A111:A112"/>
    <mergeCell ref="A73:A75"/>
    <mergeCell ref="A77:A80"/>
    <mergeCell ref="A94:A95"/>
    <mergeCell ref="A97:A98"/>
    <mergeCell ref="A100:A101"/>
    <mergeCell ref="A103:A106"/>
    <mergeCell ref="A108:A109"/>
    <mergeCell ref="A118:D118"/>
    <mergeCell ref="A130:B130"/>
    <mergeCell ref="E118:F118"/>
    <mergeCell ref="G118:H118"/>
    <mergeCell ref="A121:A122"/>
    <mergeCell ref="A124:A125"/>
    <mergeCell ref="A127:A128"/>
    <mergeCell ref="A66:D66"/>
    <mergeCell ref="A28:A30"/>
    <mergeCell ref="A32:A33"/>
    <mergeCell ref="A35:A37"/>
    <mergeCell ref="A42:A43"/>
    <mergeCell ref="A62:B62"/>
    <mergeCell ref="A39:A40"/>
    <mergeCell ref="A45:A48"/>
    <mergeCell ref="A50:A51"/>
    <mergeCell ref="A53:A54"/>
    <mergeCell ref="A56:A60"/>
    <mergeCell ref="A23:A26"/>
    <mergeCell ref="A17:A21"/>
    <mergeCell ref="H2:I2"/>
    <mergeCell ref="A2:G2"/>
    <mergeCell ref="J2:K2"/>
    <mergeCell ref="A5:A8"/>
    <mergeCell ref="A10:A12"/>
    <mergeCell ref="A14:A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zoomScale="55" zoomScaleNormal="55" workbookViewId="0">
      <selection activeCell="E47" sqref="E47"/>
    </sheetView>
  </sheetViews>
  <sheetFormatPr defaultRowHeight="15" x14ac:dyDescent="0.25"/>
  <cols>
    <col min="1" max="1" width="63.5703125" bestFit="1" customWidth="1"/>
    <col min="2" max="2" width="69.85546875" customWidth="1"/>
    <col min="3" max="10" width="40.85546875" customWidth="1"/>
    <col min="11" max="11" width="31" customWidth="1"/>
  </cols>
  <sheetData>
    <row r="1" spans="1:11" ht="15.75" thickBot="1" x14ac:dyDescent="0.3"/>
    <row r="2" spans="1:11" ht="23.25" thickBot="1" x14ac:dyDescent="0.3">
      <c r="A2" s="247" t="s">
        <v>266</v>
      </c>
      <c r="B2" s="248"/>
      <c r="C2" s="248"/>
      <c r="D2" s="248"/>
      <c r="E2" s="248"/>
      <c r="F2" s="248"/>
      <c r="G2" s="250"/>
      <c r="H2" s="238" t="s">
        <v>0</v>
      </c>
      <c r="I2" s="239"/>
      <c r="J2" s="238" t="s">
        <v>1</v>
      </c>
      <c r="K2" s="239"/>
    </row>
    <row r="3" spans="1:11" ht="72" customHeight="1" thickBot="1" x14ac:dyDescent="0.3">
      <c r="A3" s="35" t="s">
        <v>19</v>
      </c>
      <c r="B3" s="1" t="s">
        <v>20</v>
      </c>
      <c r="C3" s="136" t="s">
        <v>277</v>
      </c>
      <c r="D3" s="2" t="s">
        <v>337</v>
      </c>
      <c r="E3" s="2" t="s">
        <v>336</v>
      </c>
      <c r="F3" s="2" t="s">
        <v>278</v>
      </c>
      <c r="G3" s="2" t="s">
        <v>279</v>
      </c>
      <c r="H3" s="136" t="s">
        <v>280</v>
      </c>
      <c r="I3" s="138" t="s">
        <v>2</v>
      </c>
      <c r="J3" s="139" t="s">
        <v>281</v>
      </c>
      <c r="K3" s="140" t="s">
        <v>282</v>
      </c>
    </row>
    <row r="4" spans="1:11" ht="17.25" thickBot="1" x14ac:dyDescent="0.3">
      <c r="A4" s="5"/>
      <c r="B4" s="6"/>
      <c r="C4" s="19"/>
      <c r="D4" s="20"/>
      <c r="E4" s="20"/>
      <c r="F4" s="20"/>
      <c r="G4" s="20"/>
      <c r="H4" s="21"/>
      <c r="I4" s="22"/>
      <c r="J4" s="22"/>
      <c r="K4" s="23"/>
    </row>
    <row r="5" spans="1:11" ht="16.5" x14ac:dyDescent="0.25">
      <c r="A5" s="262" t="s">
        <v>75</v>
      </c>
      <c r="B5" s="81" t="s">
        <v>76</v>
      </c>
      <c r="C5" s="43">
        <v>4456</v>
      </c>
      <c r="D5" s="13">
        <v>4456</v>
      </c>
      <c r="E5" s="13">
        <v>0</v>
      </c>
      <c r="F5" s="13">
        <f>G5-(D5+E5)</f>
        <v>0</v>
      </c>
      <c r="G5" s="44">
        <v>4456</v>
      </c>
      <c r="H5" s="43">
        <f t="shared" ref="H5:H15" si="0">G5-C5</f>
        <v>0</v>
      </c>
      <c r="I5" s="103">
        <f>IFERROR(H5/C5,"-")</f>
        <v>0</v>
      </c>
      <c r="J5" s="105">
        <f>IFERROR(K5/C5,"-")</f>
        <v>-1.7681728880157056E-2</v>
      </c>
      <c r="K5" s="14">
        <f t="shared" ref="K5:K15" si="1">(G5*100)/101.8-C5</f>
        <v>-78.789783889979844</v>
      </c>
    </row>
    <row r="6" spans="1:11" ht="16.5" x14ac:dyDescent="0.25">
      <c r="A6" s="263"/>
      <c r="B6" s="87" t="s">
        <v>77</v>
      </c>
      <c r="C6" s="49">
        <v>32550</v>
      </c>
      <c r="D6" s="52">
        <v>32550</v>
      </c>
      <c r="E6" s="52">
        <v>0</v>
      </c>
      <c r="F6" s="52">
        <f t="shared" ref="F6:F14" si="2">G6-(D6+E6)</f>
        <v>-16849</v>
      </c>
      <c r="G6" s="53">
        <v>15701</v>
      </c>
      <c r="H6" s="49">
        <f t="shared" si="0"/>
        <v>-16849</v>
      </c>
      <c r="I6" s="112">
        <f t="shared" ref="I6:I14" si="3">IFERROR(H6/C6,"-")</f>
        <v>-0.51763440860215049</v>
      </c>
      <c r="J6" s="113">
        <f t="shared" ref="J6:J14" si="4">IFERROR(K6/C6,"-")</f>
        <v>-0.52616346621036392</v>
      </c>
      <c r="K6" s="50">
        <f t="shared" si="1"/>
        <v>-17126.620825147347</v>
      </c>
    </row>
    <row r="7" spans="1:11" ht="16.5" x14ac:dyDescent="0.25">
      <c r="A7" s="263"/>
      <c r="B7" s="87" t="s">
        <v>78</v>
      </c>
      <c r="C7" s="49">
        <v>21221</v>
      </c>
      <c r="D7" s="52">
        <v>22221</v>
      </c>
      <c r="E7" s="52">
        <v>0</v>
      </c>
      <c r="F7" s="52">
        <f t="shared" si="2"/>
        <v>-2490</v>
      </c>
      <c r="G7" s="53">
        <v>19731</v>
      </c>
      <c r="H7" s="49">
        <f t="shared" si="0"/>
        <v>-1490</v>
      </c>
      <c r="I7" s="112">
        <f t="shared" si="3"/>
        <v>-7.0213467791338774E-2</v>
      </c>
      <c r="J7" s="113">
        <f t="shared" si="4"/>
        <v>-8.6653701170273753E-2</v>
      </c>
      <c r="K7" s="50">
        <f t="shared" si="1"/>
        <v>-1838.8781925343792</v>
      </c>
    </row>
    <row r="8" spans="1:11" ht="16.5" x14ac:dyDescent="0.25">
      <c r="A8" s="263"/>
      <c r="B8" s="87" t="s">
        <v>79</v>
      </c>
      <c r="C8" s="49">
        <v>8169</v>
      </c>
      <c r="D8" s="52">
        <v>8169</v>
      </c>
      <c r="E8" s="52">
        <v>200</v>
      </c>
      <c r="F8" s="52">
        <f t="shared" si="2"/>
        <v>-227</v>
      </c>
      <c r="G8" s="53">
        <v>8142</v>
      </c>
      <c r="H8" s="49">
        <f t="shared" si="0"/>
        <v>-27</v>
      </c>
      <c r="I8" s="112">
        <f t="shared" si="3"/>
        <v>-3.3051781123760557E-3</v>
      </c>
      <c r="J8" s="113">
        <f t="shared" si="4"/>
        <v>-2.0928465729249546E-2</v>
      </c>
      <c r="K8" s="50">
        <f t="shared" si="1"/>
        <v>-170.96463654223953</v>
      </c>
    </row>
    <row r="9" spans="1:11" ht="16.5" x14ac:dyDescent="0.25">
      <c r="A9" s="263"/>
      <c r="B9" s="87" t="s">
        <v>80</v>
      </c>
      <c r="C9" s="49">
        <v>401243</v>
      </c>
      <c r="D9" s="52">
        <v>401405</v>
      </c>
      <c r="E9" s="52">
        <v>1276</v>
      </c>
      <c r="F9" s="52">
        <f t="shared" si="2"/>
        <v>5005</v>
      </c>
      <c r="G9" s="53">
        <v>407686</v>
      </c>
      <c r="H9" s="49">
        <f t="shared" si="0"/>
        <v>6443</v>
      </c>
      <c r="I9" s="112">
        <f t="shared" si="3"/>
        <v>1.6057601004877343E-2</v>
      </c>
      <c r="J9" s="113">
        <f t="shared" si="4"/>
        <v>-1.9080540227137332E-3</v>
      </c>
      <c r="K9" s="50">
        <f t="shared" si="1"/>
        <v>-765.59332023572642</v>
      </c>
    </row>
    <row r="10" spans="1:11" ht="16.5" x14ac:dyDescent="0.25">
      <c r="A10" s="263"/>
      <c r="B10" s="87" t="s">
        <v>332</v>
      </c>
      <c r="C10" s="49">
        <v>18000</v>
      </c>
      <c r="D10" s="52">
        <v>18000</v>
      </c>
      <c r="E10" s="52">
        <v>0</v>
      </c>
      <c r="F10" s="52">
        <f t="shared" si="2"/>
        <v>0</v>
      </c>
      <c r="G10" s="53">
        <v>18000</v>
      </c>
      <c r="H10" s="49">
        <f t="shared" si="0"/>
        <v>0</v>
      </c>
      <c r="I10" s="112">
        <f t="shared" si="3"/>
        <v>0</v>
      </c>
      <c r="J10" s="113">
        <f t="shared" si="4"/>
        <v>-1.7681728880157201E-2</v>
      </c>
      <c r="K10" s="50">
        <f t="shared" si="1"/>
        <v>-318.27111984282965</v>
      </c>
    </row>
    <row r="11" spans="1:11" ht="16.5" x14ac:dyDescent="0.25">
      <c r="A11" s="263"/>
      <c r="B11" s="87" t="s">
        <v>81</v>
      </c>
      <c r="C11" s="49">
        <v>118883</v>
      </c>
      <c r="D11" s="52">
        <v>108883</v>
      </c>
      <c r="E11" s="52">
        <v>-29500</v>
      </c>
      <c r="F11" s="52">
        <f t="shared" si="2"/>
        <v>25003</v>
      </c>
      <c r="G11" s="53">
        <v>104386</v>
      </c>
      <c r="H11" s="49">
        <f t="shared" si="0"/>
        <v>-14497</v>
      </c>
      <c r="I11" s="112">
        <f t="shared" si="3"/>
        <v>-0.12194342336583026</v>
      </c>
      <c r="J11" s="113">
        <f t="shared" si="4"/>
        <v>-0.13746898169531463</v>
      </c>
      <c r="K11" s="50">
        <f t="shared" si="1"/>
        <v>-16342.724950884091</v>
      </c>
    </row>
    <row r="12" spans="1:11" ht="16.5" x14ac:dyDescent="0.25">
      <c r="A12" s="263"/>
      <c r="B12" s="87" t="s">
        <v>82</v>
      </c>
      <c r="C12" s="49">
        <v>137529</v>
      </c>
      <c r="D12" s="52">
        <v>137529</v>
      </c>
      <c r="E12" s="52">
        <v>-500</v>
      </c>
      <c r="F12" s="52">
        <f t="shared" si="2"/>
        <v>19771</v>
      </c>
      <c r="G12" s="53">
        <v>156800</v>
      </c>
      <c r="H12" s="49">
        <f t="shared" si="0"/>
        <v>19271</v>
      </c>
      <c r="I12" s="112">
        <f t="shared" si="3"/>
        <v>0.14012317402147911</v>
      </c>
      <c r="J12" s="113">
        <f t="shared" si="4"/>
        <v>0.11996382516844707</v>
      </c>
      <c r="K12" s="50">
        <f t="shared" si="1"/>
        <v>16498.504911591357</v>
      </c>
    </row>
    <row r="13" spans="1:11" ht="16.5" x14ac:dyDescent="0.25">
      <c r="A13" s="263"/>
      <c r="B13" s="87" t="s">
        <v>83</v>
      </c>
      <c r="C13" s="49">
        <v>89246</v>
      </c>
      <c r="D13" s="52">
        <v>89246</v>
      </c>
      <c r="E13" s="52">
        <v>0</v>
      </c>
      <c r="F13" s="52">
        <f t="shared" si="2"/>
        <v>4500</v>
      </c>
      <c r="G13" s="53">
        <v>93746</v>
      </c>
      <c r="H13" s="49">
        <f t="shared" si="0"/>
        <v>4500</v>
      </c>
      <c r="I13" s="112">
        <f t="shared" si="3"/>
        <v>5.0422427895928108E-2</v>
      </c>
      <c r="J13" s="113">
        <f t="shared" si="4"/>
        <v>3.1849143316235846E-2</v>
      </c>
      <c r="K13" s="50">
        <f t="shared" si="1"/>
        <v>2842.4086444007844</v>
      </c>
    </row>
    <row r="14" spans="1:11" ht="17.25" thickBot="1" x14ac:dyDescent="0.3">
      <c r="A14" s="263"/>
      <c r="B14" s="87" t="s">
        <v>84</v>
      </c>
      <c r="C14" s="85">
        <v>6935</v>
      </c>
      <c r="D14" s="29">
        <v>6935</v>
      </c>
      <c r="E14" s="29">
        <v>0</v>
      </c>
      <c r="F14" s="29">
        <f t="shared" si="2"/>
        <v>-276</v>
      </c>
      <c r="G14" s="86">
        <v>6659</v>
      </c>
      <c r="H14" s="85">
        <f t="shared" si="0"/>
        <v>-276</v>
      </c>
      <c r="I14" s="104">
        <f t="shared" si="3"/>
        <v>-3.9798125450612835E-2</v>
      </c>
      <c r="J14" s="126">
        <f t="shared" si="4"/>
        <v>-5.6776154666613725E-2</v>
      </c>
      <c r="K14" s="127">
        <f t="shared" si="1"/>
        <v>-393.74263261296619</v>
      </c>
    </row>
    <row r="15" spans="1:11" ht="17.25" thickBot="1" x14ac:dyDescent="0.3">
      <c r="A15" s="264"/>
      <c r="B15" s="118" t="s">
        <v>85</v>
      </c>
      <c r="C15" s="141">
        <f>SUM(C5:C14)</f>
        <v>838232</v>
      </c>
      <c r="D15" s="142">
        <f>SUM(D5:D14)</f>
        <v>829394</v>
      </c>
      <c r="E15" s="142">
        <f>SUM(E5:E14)</f>
        <v>-28524</v>
      </c>
      <c r="F15" s="89">
        <f>G15-(D15+E15)</f>
        <v>34437</v>
      </c>
      <c r="G15" s="89">
        <f>SUM(G5:G14)</f>
        <v>835307</v>
      </c>
      <c r="H15" s="162">
        <f t="shared" si="0"/>
        <v>-2925</v>
      </c>
      <c r="I15" s="170">
        <f>IFERROR(H15/C15,"-")</f>
        <v>-3.4894873972838069E-3</v>
      </c>
      <c r="J15" s="128">
        <f>IFERROR(K15/C15,"-")</f>
        <v>-2.1109516107351473E-2</v>
      </c>
      <c r="K15" s="122">
        <f t="shared" si="1"/>
        <v>-17694.67190569744</v>
      </c>
    </row>
    <row r="16" spans="1:11" ht="17.25" thickBot="1" x14ac:dyDescent="0.3">
      <c r="A16" s="5"/>
      <c r="B16" s="6"/>
      <c r="C16" s="19"/>
      <c r="D16" s="20"/>
      <c r="E16" s="20"/>
      <c r="F16" s="20"/>
      <c r="G16" s="20"/>
      <c r="H16" s="21"/>
      <c r="I16" s="22"/>
      <c r="J16" s="22"/>
      <c r="K16" s="23"/>
    </row>
    <row r="17" spans="1:11" ht="16.5" x14ac:dyDescent="0.25">
      <c r="A17" s="242" t="s">
        <v>89</v>
      </c>
      <c r="B17" s="81" t="s">
        <v>90</v>
      </c>
      <c r="C17" s="43">
        <v>17497</v>
      </c>
      <c r="D17" s="13">
        <v>17497</v>
      </c>
      <c r="E17" s="13">
        <v>0</v>
      </c>
      <c r="F17" s="13">
        <f t="shared" ref="F17:F20" si="5">G17-(D17+E17)</f>
        <v>1000</v>
      </c>
      <c r="G17" s="44">
        <v>18497</v>
      </c>
      <c r="H17" s="43">
        <f>G17-C17</f>
        <v>1000</v>
      </c>
      <c r="I17" s="103">
        <f t="shared" ref="I17:I20" si="6">IFERROR(H17/C17,"-")</f>
        <v>5.7152654740812714E-2</v>
      </c>
      <c r="J17" s="105">
        <f t="shared" ref="J17:J20" si="7">IFERROR(K17/C17,"-")</f>
        <v>3.8460368114747283E-2</v>
      </c>
      <c r="K17" s="14">
        <f>(G17*100)/101.8-C17</f>
        <v>672.94106090373316</v>
      </c>
    </row>
    <row r="18" spans="1:11" ht="16.5" x14ac:dyDescent="0.25">
      <c r="A18" s="243"/>
      <c r="B18" s="87" t="s">
        <v>91</v>
      </c>
      <c r="C18" s="49">
        <v>553873</v>
      </c>
      <c r="D18" s="52">
        <v>553967</v>
      </c>
      <c r="E18" s="52">
        <v>24100</v>
      </c>
      <c r="F18" s="52">
        <f t="shared" si="5"/>
        <v>11749</v>
      </c>
      <c r="G18" s="53">
        <v>589816</v>
      </c>
      <c r="H18" s="49">
        <f>G18-C18</f>
        <v>35943</v>
      </c>
      <c r="I18" s="112">
        <f t="shared" si="6"/>
        <v>6.4893937779960387E-2</v>
      </c>
      <c r="J18" s="113">
        <f t="shared" si="7"/>
        <v>4.6064771886012226E-2</v>
      </c>
      <c r="K18" s="50">
        <f>(G18*100)/101.8-C18</f>
        <v>25514.033398821251</v>
      </c>
    </row>
    <row r="19" spans="1:11" ht="16.5" x14ac:dyDescent="0.25">
      <c r="A19" s="243"/>
      <c r="B19" s="82" t="s">
        <v>92</v>
      </c>
      <c r="C19" s="49">
        <v>658</v>
      </c>
      <c r="D19" s="52">
        <v>658</v>
      </c>
      <c r="E19" s="52">
        <v>0</v>
      </c>
      <c r="F19" s="52">
        <f t="shared" si="5"/>
        <v>-58</v>
      </c>
      <c r="G19" s="53">
        <v>600</v>
      </c>
      <c r="H19" s="49">
        <f>G19-C19</f>
        <v>-58</v>
      </c>
      <c r="I19" s="112">
        <f t="shared" si="6"/>
        <v>-8.8145896656534953E-2</v>
      </c>
      <c r="J19" s="113">
        <f t="shared" si="7"/>
        <v>-0.10426905369011284</v>
      </c>
      <c r="K19" s="50">
        <f>(G19*100)/101.8-C19</f>
        <v>-68.609037328094246</v>
      </c>
    </row>
    <row r="20" spans="1:11" ht="17.25" thickBot="1" x14ac:dyDescent="0.3">
      <c r="A20" s="243"/>
      <c r="B20" s="83" t="s">
        <v>87</v>
      </c>
      <c r="C20" s="85">
        <v>6653</v>
      </c>
      <c r="D20" s="29">
        <v>9981</v>
      </c>
      <c r="E20" s="29">
        <v>-1276</v>
      </c>
      <c r="F20" s="29">
        <f t="shared" si="5"/>
        <v>-166</v>
      </c>
      <c r="G20" s="86">
        <v>8539</v>
      </c>
      <c r="H20" s="85">
        <f>G20-C20</f>
        <v>1886</v>
      </c>
      <c r="I20" s="104">
        <f t="shared" si="6"/>
        <v>0.28348113632947541</v>
      </c>
      <c r="J20" s="106">
        <f t="shared" si="7"/>
        <v>0.26078697085410152</v>
      </c>
      <c r="K20" s="27">
        <f>(G20*100)/101.8-C20</f>
        <v>1735.0157170923376</v>
      </c>
    </row>
    <row r="21" spans="1:11" ht="33.75" thickBot="1" x14ac:dyDescent="0.3">
      <c r="A21" s="244"/>
      <c r="B21" s="16" t="s">
        <v>93</v>
      </c>
      <c r="C21" s="141">
        <f>SUM(C17:C20)</f>
        <v>578681</v>
      </c>
      <c r="D21" s="142">
        <f>SUM(D17:D20)</f>
        <v>582103</v>
      </c>
      <c r="E21" s="142">
        <f>SUM(E17:E20)</f>
        <v>22824</v>
      </c>
      <c r="F21" s="89">
        <f>G21-(D21+E21)</f>
        <v>12525</v>
      </c>
      <c r="G21" s="89">
        <f>SUM(G17:G20)</f>
        <v>617452</v>
      </c>
      <c r="H21" s="162">
        <f>G21-C21</f>
        <v>38771</v>
      </c>
      <c r="I21" s="170">
        <f>IFERROR(H21/C21,"-")</f>
        <v>6.6998916501492187E-2</v>
      </c>
      <c r="J21" s="165">
        <f>IFERROR(K21/C21,"-")</f>
        <v>4.8132530944491422E-2</v>
      </c>
      <c r="K21" s="122">
        <f>(G21*100)/101.8-C21</f>
        <v>27853.38113948924</v>
      </c>
    </row>
    <row r="22" spans="1:11" ht="17.25" thickBot="1" x14ac:dyDescent="0.3">
      <c r="A22" s="5"/>
      <c r="B22" s="6"/>
      <c r="C22" s="19"/>
      <c r="D22" s="20"/>
      <c r="E22" s="20"/>
      <c r="F22" s="20"/>
      <c r="G22" s="20"/>
      <c r="H22" s="21"/>
      <c r="I22" s="22"/>
      <c r="J22" s="22"/>
      <c r="K22" s="23"/>
    </row>
    <row r="23" spans="1:11" ht="16.5" x14ac:dyDescent="0.25">
      <c r="A23" s="242" t="s">
        <v>94</v>
      </c>
      <c r="B23" s="33" t="s">
        <v>95</v>
      </c>
      <c r="C23" s="43">
        <v>18681</v>
      </c>
      <c r="D23" s="13">
        <v>18681</v>
      </c>
      <c r="E23" s="13">
        <v>5700</v>
      </c>
      <c r="F23" s="13">
        <f t="shared" ref="F23:F24" si="8">G23-(D23+E23)</f>
        <v>4850</v>
      </c>
      <c r="G23" s="44">
        <v>29231</v>
      </c>
      <c r="H23" s="43">
        <f>G23-C23</f>
        <v>10550</v>
      </c>
      <c r="I23" s="103">
        <f t="shared" ref="I23:I24" si="9">IFERROR(H23/C23,"-")</f>
        <v>0.56474492800171294</v>
      </c>
      <c r="J23" s="105">
        <f t="shared" ref="J23:J24" si="10">IFERROR(K23/C23,"-")</f>
        <v>0.53707753241818557</v>
      </c>
      <c r="K23" s="14">
        <f>(G23*100)/101.8-C23</f>
        <v>10033.145383104125</v>
      </c>
    </row>
    <row r="24" spans="1:11" ht="17.25" thickBot="1" x14ac:dyDescent="0.3">
      <c r="A24" s="243"/>
      <c r="B24" s="32" t="s">
        <v>94</v>
      </c>
      <c r="C24" s="85">
        <v>6964</v>
      </c>
      <c r="D24" s="29">
        <v>6964</v>
      </c>
      <c r="E24" s="29">
        <v>0</v>
      </c>
      <c r="F24" s="29">
        <f t="shared" si="8"/>
        <v>0</v>
      </c>
      <c r="G24" s="86">
        <v>6964</v>
      </c>
      <c r="H24" s="85">
        <f>G24-C24</f>
        <v>0</v>
      </c>
      <c r="I24" s="104">
        <f t="shared" si="9"/>
        <v>0</v>
      </c>
      <c r="J24" s="106">
        <f t="shared" si="10"/>
        <v>-1.768172888015708E-2</v>
      </c>
      <c r="K24" s="27">
        <f>(G24*100)/101.8-C24</f>
        <v>-123.13555992141391</v>
      </c>
    </row>
    <row r="25" spans="1:11" ht="17.25" thickBot="1" x14ac:dyDescent="0.3">
      <c r="A25" s="244"/>
      <c r="B25" s="16" t="s">
        <v>96</v>
      </c>
      <c r="C25" s="141">
        <f>SUM(C23:C24)</f>
        <v>25645</v>
      </c>
      <c r="D25" s="142">
        <f>SUM(D23:D24)</f>
        <v>25645</v>
      </c>
      <c r="E25" s="142">
        <f>SUM(E23:E24)</f>
        <v>5700</v>
      </c>
      <c r="F25" s="89">
        <f>G25-(D25+E25)</f>
        <v>4850</v>
      </c>
      <c r="G25" s="89">
        <f>SUM(G23:G24)</f>
        <v>36195</v>
      </c>
      <c r="H25" s="162">
        <f>G25-C25</f>
        <v>10550</v>
      </c>
      <c r="I25" s="170">
        <f>IFERROR(H25/C25,"-")</f>
        <v>0.41138623513355432</v>
      </c>
      <c r="J25" s="165">
        <f>IFERROR(K25/C25,"-")</f>
        <v>0.38643048637873717</v>
      </c>
      <c r="K25" s="122">
        <f>(G25*100)/101.8-C25</f>
        <v>9910.0098231827142</v>
      </c>
    </row>
    <row r="26" spans="1:11" ht="17.25" thickBot="1" x14ac:dyDescent="0.3">
      <c r="A26" s="5"/>
      <c r="B26" s="6"/>
      <c r="C26" s="19"/>
      <c r="D26" s="20"/>
      <c r="E26" s="20"/>
      <c r="F26" s="20"/>
      <c r="G26" s="20"/>
      <c r="H26" s="21"/>
      <c r="I26" s="22"/>
      <c r="J26" s="22"/>
      <c r="K26" s="23"/>
    </row>
    <row r="27" spans="1:11" ht="17.25" thickBot="1" x14ac:dyDescent="0.3">
      <c r="A27" s="242" t="s">
        <v>97</v>
      </c>
      <c r="B27" s="33" t="s">
        <v>97</v>
      </c>
      <c r="C27" s="47">
        <v>2887</v>
      </c>
      <c r="D27" s="48">
        <v>2887</v>
      </c>
      <c r="E27" s="48">
        <v>0</v>
      </c>
      <c r="F27" s="48">
        <f t="shared" ref="F27" si="11">G27-(D27+E27)</f>
        <v>-942</v>
      </c>
      <c r="G27" s="219">
        <v>1945</v>
      </c>
      <c r="H27" s="47">
        <f>G27-C27</f>
        <v>-942</v>
      </c>
      <c r="I27" s="116">
        <f>IFERROR(H27/C27,"-")</f>
        <v>-0.32629026671285072</v>
      </c>
      <c r="J27" s="117">
        <f t="shared" ref="J27" si="12">IFERROR(K27/C27,"-")</f>
        <v>-0.33820261956075709</v>
      </c>
      <c r="K27" s="66">
        <f>(G27*100)/101.8-C27</f>
        <v>-976.39096267190575</v>
      </c>
    </row>
    <row r="28" spans="1:11" ht="17.25" thickBot="1" x14ac:dyDescent="0.3">
      <c r="A28" s="244"/>
      <c r="B28" s="16" t="s">
        <v>98</v>
      </c>
      <c r="C28" s="141">
        <f>SUM(C27)</f>
        <v>2887</v>
      </c>
      <c r="D28" s="142">
        <f>SUM(D27)</f>
        <v>2887</v>
      </c>
      <c r="E28" s="142">
        <f>SUM(E27)</f>
        <v>0</v>
      </c>
      <c r="F28" s="89">
        <f>G28-(D28+E28)</f>
        <v>-942</v>
      </c>
      <c r="G28" s="89">
        <f>SUM(G27)</f>
        <v>1945</v>
      </c>
      <c r="H28" s="162">
        <f>G28-C28</f>
        <v>-942</v>
      </c>
      <c r="I28" s="170">
        <f>IFERROR(H28/C28,"-")</f>
        <v>-0.32629026671285072</v>
      </c>
      <c r="J28" s="165">
        <f>IFERROR(K28/C28,"-")</f>
        <v>-0.33820261956075709</v>
      </c>
      <c r="K28" s="122">
        <f>(G28*100)/101.8-C28</f>
        <v>-976.39096267190575</v>
      </c>
    </row>
    <row r="29" spans="1:11" ht="17.25" thickBot="1" x14ac:dyDescent="0.3">
      <c r="A29" s="5"/>
      <c r="B29" s="6"/>
      <c r="C29" s="19"/>
      <c r="D29" s="20"/>
      <c r="E29" s="20"/>
      <c r="F29" s="20"/>
      <c r="G29" s="20"/>
      <c r="H29" s="21"/>
      <c r="I29" s="22"/>
      <c r="J29" s="22"/>
      <c r="K29" s="23"/>
    </row>
    <row r="30" spans="1:11" ht="20.25" customHeight="1" thickBot="1" x14ac:dyDescent="0.3">
      <c r="A30" s="236" t="s">
        <v>318</v>
      </c>
      <c r="B30" s="245" t="s">
        <v>99</v>
      </c>
      <c r="C30" s="129">
        <f>C28+C25+C21+C15</f>
        <v>1445445</v>
      </c>
      <c r="D30" s="130">
        <f>D28+D25+D21+D15</f>
        <v>1440029</v>
      </c>
      <c r="E30" s="130">
        <f>E28+E25+E21+E15</f>
        <v>0</v>
      </c>
      <c r="F30" s="130">
        <f>G30-(D30+E30)</f>
        <v>50870</v>
      </c>
      <c r="G30" s="130">
        <f>G28+G25+G21+G15</f>
        <v>1490899</v>
      </c>
      <c r="H30" s="129">
        <f>G30-C30</f>
        <v>45454</v>
      </c>
      <c r="I30" s="133">
        <f>IFERROR(H30/C30,"-")</f>
        <v>3.144637118672796E-2</v>
      </c>
      <c r="J30" s="229">
        <f>IFERROR(K30/C30,"-")</f>
        <v>1.3208616096982366E-2</v>
      </c>
      <c r="K30" s="131">
        <f>(G30*100)/101.8-C30</f>
        <v>19092.328094302677</v>
      </c>
    </row>
    <row r="31" spans="1:11" ht="16.5" x14ac:dyDescent="0.25">
      <c r="A31" s="67"/>
      <c r="B31" s="67"/>
      <c r="C31" s="67"/>
      <c r="D31" s="67"/>
      <c r="E31" s="67"/>
      <c r="F31" s="67"/>
      <c r="G31" s="67"/>
      <c r="H31" s="67"/>
      <c r="I31" s="67"/>
      <c r="J31" s="67"/>
    </row>
    <row r="32" spans="1:11" ht="16.5" x14ac:dyDescent="0.25">
      <c r="A32" s="67"/>
      <c r="B32" s="67"/>
      <c r="C32" s="67"/>
      <c r="D32" s="67"/>
      <c r="E32" s="67"/>
      <c r="F32" s="67"/>
      <c r="G32" s="67"/>
      <c r="H32" s="67"/>
      <c r="I32" s="67"/>
      <c r="J32" s="67"/>
    </row>
    <row r="33" spans="1:10" ht="17.25" thickBot="1" x14ac:dyDescent="0.3">
      <c r="B33" s="6"/>
      <c r="C33" s="19"/>
      <c r="D33" s="20"/>
      <c r="E33" s="20"/>
      <c r="F33" s="20"/>
      <c r="G33" s="21"/>
      <c r="H33" s="22"/>
      <c r="I33" s="22"/>
      <c r="J33" s="21"/>
    </row>
    <row r="34" spans="1:10" ht="23.25" thickBot="1" x14ac:dyDescent="0.3">
      <c r="A34" s="247" t="s">
        <v>267</v>
      </c>
      <c r="B34" s="248"/>
      <c r="C34" s="248"/>
      <c r="D34" s="250"/>
      <c r="E34" s="240" t="s">
        <v>0</v>
      </c>
      <c r="F34" s="246"/>
      <c r="G34" s="240" t="s">
        <v>1</v>
      </c>
      <c r="H34" s="246"/>
    </row>
    <row r="35" spans="1:10" ht="72.75" thickBot="1" x14ac:dyDescent="0.3">
      <c r="A35" s="35" t="s">
        <v>19</v>
      </c>
      <c r="B35" s="4" t="s">
        <v>20</v>
      </c>
      <c r="C35" s="136" t="s">
        <v>277</v>
      </c>
      <c r="D35" s="2" t="s">
        <v>279</v>
      </c>
      <c r="E35" s="136" t="s">
        <v>280</v>
      </c>
      <c r="F35" s="138" t="s">
        <v>2</v>
      </c>
      <c r="G35" s="139" t="s">
        <v>281</v>
      </c>
      <c r="H35" s="140" t="s">
        <v>282</v>
      </c>
    </row>
    <row r="36" spans="1:10" ht="17.25" thickBot="1" x14ac:dyDescent="0.3">
      <c r="A36" s="5"/>
      <c r="B36" s="6"/>
      <c r="C36" s="19"/>
      <c r="D36" s="20"/>
      <c r="E36" s="21"/>
      <c r="F36" s="22"/>
      <c r="G36" s="22"/>
      <c r="H36" s="23"/>
    </row>
    <row r="37" spans="1:10" ht="17.25" thickBot="1" x14ac:dyDescent="0.3">
      <c r="A37" s="242" t="s">
        <v>75</v>
      </c>
      <c r="B37" s="12" t="s">
        <v>100</v>
      </c>
      <c r="C37" s="47">
        <v>175768</v>
      </c>
      <c r="D37" s="48">
        <v>100813</v>
      </c>
      <c r="E37" s="47">
        <f>D37-C37</f>
        <v>-74955</v>
      </c>
      <c r="F37" s="116">
        <f>E37/C37</f>
        <v>-0.42644281097810749</v>
      </c>
      <c r="G37" s="147">
        <f>H37/C37</f>
        <v>-0.43658429369165763</v>
      </c>
      <c r="H37" s="58">
        <f>(D37*100)/101.8-C37</f>
        <v>-76737.548133595279</v>
      </c>
    </row>
    <row r="38" spans="1:10" ht="17.25" thickBot="1" x14ac:dyDescent="0.3">
      <c r="A38" s="244"/>
      <c r="B38" s="16" t="s">
        <v>85</v>
      </c>
      <c r="C38" s="120">
        <f>SUM(C37)</f>
        <v>175768</v>
      </c>
      <c r="D38" s="45">
        <f>SUM(D37)</f>
        <v>100813</v>
      </c>
      <c r="E38" s="162">
        <f>D38-C38</f>
        <v>-74955</v>
      </c>
      <c r="F38" s="125">
        <f>E38/C38</f>
        <v>-0.42644281097810749</v>
      </c>
      <c r="G38" s="128">
        <f>H38/C38</f>
        <v>-0.43658429369165763</v>
      </c>
      <c r="H38" s="122">
        <f>(D38*100)/101.8-C38</f>
        <v>-76737.548133595279</v>
      </c>
    </row>
    <row r="39" spans="1:10" ht="17.25" thickBot="1" x14ac:dyDescent="0.3">
      <c r="A39" s="5"/>
      <c r="B39" s="6"/>
      <c r="C39" s="19"/>
      <c r="D39" s="20"/>
      <c r="E39" s="21"/>
      <c r="F39" s="22"/>
      <c r="G39" s="22"/>
      <c r="H39" s="23"/>
    </row>
    <row r="40" spans="1:10" ht="20.25" customHeight="1" thickBot="1" x14ac:dyDescent="0.3">
      <c r="A40" s="236" t="s">
        <v>317</v>
      </c>
      <c r="B40" s="237" t="s">
        <v>101</v>
      </c>
      <c r="C40" s="129">
        <f>SUM(C38)</f>
        <v>175768</v>
      </c>
      <c r="D40" s="130">
        <f>SUM(D38)</f>
        <v>100813</v>
      </c>
      <c r="E40" s="129">
        <f>D40-C40</f>
        <v>-74955</v>
      </c>
      <c r="F40" s="133">
        <f>E40/C40</f>
        <v>-0.42644281097810749</v>
      </c>
      <c r="G40" s="134">
        <f>H40/C40</f>
        <v>-0.43658429369165763</v>
      </c>
      <c r="H40" s="131">
        <f>(D40*100)/101.8-C40</f>
        <v>-76737.548133595279</v>
      </c>
    </row>
    <row r="41" spans="1:10" ht="16.5" x14ac:dyDescent="0.25">
      <c r="B41" s="6"/>
      <c r="C41" s="19"/>
      <c r="D41" s="20"/>
      <c r="E41" s="21"/>
      <c r="F41" s="22"/>
      <c r="G41" s="22"/>
      <c r="H41" s="67"/>
    </row>
    <row r="42" spans="1:10" ht="16.5" x14ac:dyDescent="0.25">
      <c r="B42" s="6"/>
      <c r="C42" s="19"/>
    </row>
    <row r="43" spans="1:10" ht="17.25" thickBot="1" x14ac:dyDescent="0.3">
      <c r="B43" s="6"/>
      <c r="C43" s="19"/>
      <c r="D43" s="20"/>
      <c r="E43" s="21"/>
      <c r="F43" s="22"/>
      <c r="G43" s="22"/>
      <c r="H43" s="21"/>
    </row>
    <row r="44" spans="1:10" ht="23.25" thickBot="1" x14ac:dyDescent="0.3">
      <c r="A44" s="247" t="s">
        <v>268</v>
      </c>
      <c r="B44" s="248"/>
      <c r="C44" s="248"/>
      <c r="D44" s="250"/>
      <c r="E44" s="240" t="s">
        <v>0</v>
      </c>
      <c r="F44" s="246"/>
      <c r="G44" s="240" t="s">
        <v>1</v>
      </c>
      <c r="H44" s="246"/>
    </row>
    <row r="45" spans="1:10" ht="72.75" thickBot="1" x14ac:dyDescent="0.3">
      <c r="A45" s="35" t="s">
        <v>19</v>
      </c>
      <c r="B45" s="4" t="s">
        <v>20</v>
      </c>
      <c r="C45" s="136" t="s">
        <v>277</v>
      </c>
      <c r="D45" s="2" t="s">
        <v>279</v>
      </c>
      <c r="E45" s="136" t="s">
        <v>280</v>
      </c>
      <c r="F45" s="138" t="s">
        <v>2</v>
      </c>
      <c r="G45" s="139" t="s">
        <v>281</v>
      </c>
      <c r="H45" s="140" t="s">
        <v>282</v>
      </c>
    </row>
    <row r="46" spans="1:10" ht="17.25" thickBot="1" x14ac:dyDescent="0.3">
      <c r="A46" s="5"/>
      <c r="B46" s="6"/>
      <c r="C46" s="19"/>
      <c r="D46" s="20"/>
      <c r="E46" s="21"/>
      <c r="F46" s="22"/>
      <c r="G46" s="22"/>
      <c r="H46" s="23"/>
    </row>
    <row r="47" spans="1:10" ht="17.25" thickBot="1" x14ac:dyDescent="0.3">
      <c r="A47" s="242" t="s">
        <v>89</v>
      </c>
      <c r="B47" s="12" t="s">
        <v>102</v>
      </c>
      <c r="C47" s="47">
        <v>-77147</v>
      </c>
      <c r="D47" s="48">
        <v>-96054</v>
      </c>
      <c r="E47" s="47">
        <f>D47-C47</f>
        <v>-18907</v>
      </c>
      <c r="F47" s="116">
        <f>E47/C47</f>
        <v>0.24507757916704473</v>
      </c>
      <c r="G47" s="147">
        <f>H47/C47</f>
        <v>0.2230624549774507</v>
      </c>
      <c r="H47" s="58">
        <f>(D47*100)/101.8-C47</f>
        <v>-17208.59921414539</v>
      </c>
    </row>
    <row r="48" spans="1:10" ht="33.75" thickBot="1" x14ac:dyDescent="0.3">
      <c r="A48" s="244"/>
      <c r="B48" s="16" t="s">
        <v>93</v>
      </c>
      <c r="C48" s="120">
        <f>SUM(C47)</f>
        <v>-77147</v>
      </c>
      <c r="D48" s="45">
        <f>SUM(D47)</f>
        <v>-96054</v>
      </c>
      <c r="E48" s="162">
        <f>D48-C48</f>
        <v>-18907</v>
      </c>
      <c r="F48" s="125">
        <f>E48/C48</f>
        <v>0.24507757916704473</v>
      </c>
      <c r="G48" s="128">
        <f>H48/C48</f>
        <v>0.2230624549774507</v>
      </c>
      <c r="H48" s="122">
        <f>(D48*100)/101.8-C48</f>
        <v>-17208.59921414539</v>
      </c>
    </row>
    <row r="49" spans="1:8" ht="17.25" thickBot="1" x14ac:dyDescent="0.3">
      <c r="A49" s="5"/>
      <c r="B49" s="6"/>
      <c r="C49" s="19"/>
      <c r="D49" s="20"/>
      <c r="E49" s="21"/>
      <c r="F49" s="22"/>
      <c r="G49" s="22"/>
      <c r="H49" s="23"/>
    </row>
    <row r="50" spans="1:8" ht="17.25" thickBot="1" x14ac:dyDescent="0.3">
      <c r="A50" s="242" t="s">
        <v>86</v>
      </c>
      <c r="B50" s="12" t="s">
        <v>103</v>
      </c>
      <c r="C50" s="47">
        <v>6000</v>
      </c>
      <c r="D50" s="48">
        <v>6000</v>
      </c>
      <c r="E50" s="47">
        <f>D50-C50</f>
        <v>0</v>
      </c>
      <c r="F50" s="116">
        <f>E50/C50</f>
        <v>0</v>
      </c>
      <c r="G50" s="147">
        <f>H50/C50</f>
        <v>-1.7681728880157153E-2</v>
      </c>
      <c r="H50" s="58">
        <f>(D50*100)/101.8-C50</f>
        <v>-106.09037328094291</v>
      </c>
    </row>
    <row r="51" spans="1:8" ht="17.25" thickBot="1" x14ac:dyDescent="0.3">
      <c r="A51" s="244"/>
      <c r="B51" s="16" t="s">
        <v>88</v>
      </c>
      <c r="C51" s="120">
        <f>SUM(C50)</f>
        <v>6000</v>
      </c>
      <c r="D51" s="45">
        <f t="shared" ref="D51" si="13">SUM(D50)</f>
        <v>6000</v>
      </c>
      <c r="E51" s="162">
        <f>D51-C51</f>
        <v>0</v>
      </c>
      <c r="F51" s="125">
        <f>E51/C51</f>
        <v>0</v>
      </c>
      <c r="G51" s="128">
        <f>H51/C51</f>
        <v>-1.7681728880157153E-2</v>
      </c>
      <c r="H51" s="122">
        <f>(D51*100)/101.8-C51</f>
        <v>-106.09037328094291</v>
      </c>
    </row>
    <row r="52" spans="1:8" ht="17.25" thickBot="1" x14ac:dyDescent="0.3">
      <c r="A52" s="5"/>
      <c r="B52" s="6"/>
      <c r="C52" s="19"/>
      <c r="D52" s="20"/>
      <c r="E52" s="21"/>
      <c r="F52" s="22"/>
      <c r="G52" s="22"/>
      <c r="H52" s="23"/>
    </row>
    <row r="53" spans="1:8" ht="20.25" customHeight="1" thickBot="1" x14ac:dyDescent="0.3">
      <c r="A53" s="236" t="s">
        <v>316</v>
      </c>
      <c r="B53" s="237"/>
      <c r="C53" s="129">
        <f>C51+C48</f>
        <v>-71147</v>
      </c>
      <c r="D53" s="130">
        <f t="shared" ref="D53" si="14">D51+D48</f>
        <v>-90054</v>
      </c>
      <c r="E53" s="129">
        <f>D53-C53</f>
        <v>-18907</v>
      </c>
      <c r="F53" s="133">
        <f>E53/C53</f>
        <v>0.26574556903312857</v>
      </c>
      <c r="G53" s="134">
        <f>H53/C53</f>
        <v>0.24336499905022457</v>
      </c>
      <c r="H53" s="131">
        <f>(D53*100)/101.8-C53</f>
        <v>-17314.689587426328</v>
      </c>
    </row>
    <row r="54" spans="1:8" ht="16.5" x14ac:dyDescent="0.25">
      <c r="A54" s="67"/>
      <c r="B54" s="67"/>
      <c r="C54" s="67"/>
      <c r="D54" s="68"/>
    </row>
    <row r="55" spans="1:8" ht="16.5" x14ac:dyDescent="0.25">
      <c r="A55" s="67"/>
      <c r="B55" s="67"/>
      <c r="C55" s="67"/>
      <c r="D55" s="68"/>
      <c r="E55" s="68"/>
      <c r="F55" s="69"/>
      <c r="G55" s="69"/>
      <c r="H55" s="68"/>
    </row>
    <row r="56" spans="1:8" ht="17.25" thickBot="1" x14ac:dyDescent="0.3">
      <c r="A56" s="67"/>
      <c r="B56" s="67"/>
      <c r="C56" s="67"/>
      <c r="D56" s="68"/>
      <c r="E56" s="68"/>
      <c r="F56" s="69"/>
      <c r="G56" s="69"/>
      <c r="H56" s="68"/>
    </row>
    <row r="57" spans="1:8" ht="23.25" thickBot="1" x14ac:dyDescent="0.3">
      <c r="A57" s="247" t="s">
        <v>269</v>
      </c>
      <c r="B57" s="248"/>
      <c r="C57" s="248"/>
      <c r="D57" s="250"/>
      <c r="E57" s="240" t="s">
        <v>0</v>
      </c>
      <c r="F57" s="246"/>
      <c r="G57" s="240" t="s">
        <v>1</v>
      </c>
      <c r="H57" s="246"/>
    </row>
    <row r="58" spans="1:8" ht="72.75" thickBot="1" x14ac:dyDescent="0.3">
      <c r="A58" s="35" t="s">
        <v>19</v>
      </c>
      <c r="B58" s="4" t="s">
        <v>20</v>
      </c>
      <c r="C58" s="136" t="s">
        <v>277</v>
      </c>
      <c r="D58" s="2" t="s">
        <v>279</v>
      </c>
      <c r="E58" s="136" t="s">
        <v>280</v>
      </c>
      <c r="F58" s="138" t="s">
        <v>2</v>
      </c>
      <c r="G58" s="139" t="s">
        <v>281</v>
      </c>
      <c r="H58" s="140" t="s">
        <v>282</v>
      </c>
    </row>
    <row r="59" spans="1:8" ht="17.25" thickBot="1" x14ac:dyDescent="0.3">
      <c r="A59" s="5"/>
      <c r="B59" s="6"/>
      <c r="C59" s="19"/>
      <c r="D59" s="20"/>
      <c r="E59" s="21"/>
      <c r="F59" s="22"/>
      <c r="G59" s="22"/>
      <c r="H59" s="23"/>
    </row>
    <row r="60" spans="1:8" ht="17.25" thickBot="1" x14ac:dyDescent="0.3">
      <c r="A60" s="242" t="s">
        <v>89</v>
      </c>
      <c r="B60" s="12" t="s">
        <v>104</v>
      </c>
      <c r="C60" s="47">
        <v>414050</v>
      </c>
      <c r="D60" s="48">
        <v>491871</v>
      </c>
      <c r="E60" s="47">
        <f>D60-C60</f>
        <v>77821</v>
      </c>
      <c r="F60" s="116">
        <f>E60/C60</f>
        <v>0.18795073058809322</v>
      </c>
      <c r="G60" s="147">
        <f>H60/C60</f>
        <v>0.16694570784684995</v>
      </c>
      <c r="H60" s="58">
        <f>(D60*100)/101.8-C60</f>
        <v>69123.870333988219</v>
      </c>
    </row>
    <row r="61" spans="1:8" ht="33.75" thickBot="1" x14ac:dyDescent="0.3">
      <c r="A61" s="244"/>
      <c r="B61" s="16" t="s">
        <v>93</v>
      </c>
      <c r="C61" s="120">
        <f>SUM(C60)</f>
        <v>414050</v>
      </c>
      <c r="D61" s="45">
        <f t="shared" ref="D61" si="15">SUM(D60)</f>
        <v>491871</v>
      </c>
      <c r="E61" s="162">
        <f>D61-C61</f>
        <v>77821</v>
      </c>
      <c r="F61" s="125">
        <f>E61/C61</f>
        <v>0.18795073058809322</v>
      </c>
      <c r="G61" s="128">
        <f>H61/C61</f>
        <v>0.16694570784684995</v>
      </c>
      <c r="H61" s="122">
        <f>(D61*100)/101.8-C61</f>
        <v>69123.870333988219</v>
      </c>
    </row>
    <row r="62" spans="1:8" ht="17.25" thickBot="1" x14ac:dyDescent="0.3">
      <c r="A62" s="5"/>
      <c r="B62" s="6"/>
      <c r="C62" s="19"/>
      <c r="D62" s="20"/>
      <c r="E62" s="21"/>
      <c r="F62" s="22"/>
      <c r="G62" s="22"/>
      <c r="H62" s="23"/>
    </row>
    <row r="63" spans="1:8" ht="20.25" customHeight="1" thickBot="1" x14ac:dyDescent="0.3">
      <c r="A63" s="236" t="s">
        <v>315</v>
      </c>
      <c r="B63" s="237"/>
      <c r="C63" s="129">
        <f>SUM(C61)</f>
        <v>414050</v>
      </c>
      <c r="D63" s="130">
        <f>SUM(D61)</f>
        <v>491871</v>
      </c>
      <c r="E63" s="129">
        <f>D63-C63</f>
        <v>77821</v>
      </c>
      <c r="F63" s="133">
        <f>E63/C63</f>
        <v>0.18795073058809322</v>
      </c>
      <c r="G63" s="134">
        <f>H63/C63</f>
        <v>0.16694570784684995</v>
      </c>
      <c r="H63" s="131">
        <f>(D63*100)/101.8-C63</f>
        <v>69123.870333988219</v>
      </c>
    </row>
  </sheetData>
  <mergeCells count="24">
    <mergeCell ref="A63:B63"/>
    <mergeCell ref="A5:A15"/>
    <mergeCell ref="A50:A51"/>
    <mergeCell ref="A53:B53"/>
    <mergeCell ref="A23:A25"/>
    <mergeCell ref="A27:A28"/>
    <mergeCell ref="A30:B30"/>
    <mergeCell ref="A34:D34"/>
    <mergeCell ref="A44:D44"/>
    <mergeCell ref="A57:D57"/>
    <mergeCell ref="E57:F57"/>
    <mergeCell ref="G57:H57"/>
    <mergeCell ref="A60:A61"/>
    <mergeCell ref="A37:A38"/>
    <mergeCell ref="A40:B40"/>
    <mergeCell ref="E44:F44"/>
    <mergeCell ref="G44:H44"/>
    <mergeCell ref="A47:A48"/>
    <mergeCell ref="E34:F34"/>
    <mergeCell ref="G34:H34"/>
    <mergeCell ref="H2:I2"/>
    <mergeCell ref="J2:K2"/>
    <mergeCell ref="A17:A21"/>
    <mergeCell ref="A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zoomScale="55" zoomScaleNormal="55" workbookViewId="0">
      <pane xSplit="2" ySplit="2" topLeftCell="D3" activePane="bottomRight" state="frozen"/>
      <selection pane="topRight" activeCell="C1" sqref="C1"/>
      <selection pane="bottomLeft" activeCell="A3" sqref="A3"/>
      <selection pane="bottomRight" activeCell="H48" sqref="H48"/>
    </sheetView>
  </sheetViews>
  <sheetFormatPr defaultRowHeight="15" x14ac:dyDescent="0.25"/>
  <cols>
    <col min="1" max="1" width="41.85546875" customWidth="1"/>
    <col min="2" max="2" width="88.7109375" customWidth="1"/>
    <col min="3" max="10" width="40.85546875" customWidth="1"/>
    <col min="11" max="11" width="41.140625" customWidth="1"/>
  </cols>
  <sheetData>
    <row r="1" spans="1:11" ht="15.75" thickBot="1" x14ac:dyDescent="0.3"/>
    <row r="2" spans="1:11" ht="23.25" thickBot="1" x14ac:dyDescent="0.3">
      <c r="A2" s="247" t="s">
        <v>251</v>
      </c>
      <c r="B2" s="248"/>
      <c r="C2" s="248"/>
      <c r="D2" s="248"/>
      <c r="E2" s="248"/>
      <c r="F2" s="248"/>
      <c r="G2" s="250"/>
      <c r="H2" s="238" t="s">
        <v>0</v>
      </c>
      <c r="I2" s="239"/>
      <c r="J2" s="238" t="s">
        <v>1</v>
      </c>
      <c r="K2" s="239"/>
    </row>
    <row r="3" spans="1:11" ht="72.75" thickBot="1" x14ac:dyDescent="0.3">
      <c r="A3" s="35" t="s">
        <v>19</v>
      </c>
      <c r="B3" s="1" t="s">
        <v>20</v>
      </c>
      <c r="C3" s="136" t="s">
        <v>277</v>
      </c>
      <c r="D3" s="2" t="s">
        <v>337</v>
      </c>
      <c r="E3" s="2" t="s">
        <v>336</v>
      </c>
      <c r="F3" s="2" t="s">
        <v>278</v>
      </c>
      <c r="G3" s="2" t="s">
        <v>279</v>
      </c>
      <c r="H3" s="136" t="s">
        <v>280</v>
      </c>
      <c r="I3" s="138" t="s">
        <v>2</v>
      </c>
      <c r="J3" s="139" t="s">
        <v>281</v>
      </c>
      <c r="K3" s="140" t="s">
        <v>282</v>
      </c>
    </row>
    <row r="4" spans="1:11" ht="17.25" thickBot="1" x14ac:dyDescent="0.3">
      <c r="A4" s="5"/>
      <c r="B4" s="6"/>
      <c r="C4" s="19"/>
      <c r="D4" s="20"/>
      <c r="E4" s="20"/>
      <c r="F4" s="20"/>
      <c r="G4" s="20"/>
      <c r="H4" s="21"/>
      <c r="I4" s="22"/>
      <c r="J4" s="22"/>
      <c r="K4" s="23"/>
    </row>
    <row r="5" spans="1:11" ht="33" x14ac:dyDescent="0.25">
      <c r="A5" s="99" t="s">
        <v>184</v>
      </c>
      <c r="B5" s="81" t="s">
        <v>185</v>
      </c>
      <c r="C5" s="25">
        <v>5043</v>
      </c>
      <c r="D5" s="13">
        <v>5043</v>
      </c>
      <c r="E5" s="13">
        <v>1834</v>
      </c>
      <c r="F5" s="13">
        <f>G5-(D5+E5)</f>
        <v>2</v>
      </c>
      <c r="G5" s="44">
        <v>6879</v>
      </c>
      <c r="H5" s="43">
        <f t="shared" ref="H5:H11" si="0">G5-C5</f>
        <v>1836</v>
      </c>
      <c r="I5" s="103">
        <f>IFERROR(H5/C5,"-")</f>
        <v>0.36406900654372398</v>
      </c>
      <c r="J5" s="105">
        <f>IFERROR(K5/C5,"_")</f>
        <v>0.33994990819619247</v>
      </c>
      <c r="K5" s="14">
        <f t="shared" ref="K5:K11" si="1">(G5*100)/101.8-C5</f>
        <v>1714.3673870333987</v>
      </c>
    </row>
    <row r="6" spans="1:11" ht="18" customHeight="1" x14ac:dyDescent="0.25">
      <c r="A6" s="100"/>
      <c r="B6" s="87" t="s">
        <v>186</v>
      </c>
      <c r="C6" s="84">
        <v>7405</v>
      </c>
      <c r="D6" s="52">
        <v>7405</v>
      </c>
      <c r="E6" s="52">
        <v>-182</v>
      </c>
      <c r="F6" s="52">
        <f t="shared" ref="F6:F10" si="2">G6-(D6+E6)</f>
        <v>2443</v>
      </c>
      <c r="G6" s="53">
        <v>9666</v>
      </c>
      <c r="H6" s="49">
        <f t="shared" si="0"/>
        <v>2261</v>
      </c>
      <c r="I6" s="112">
        <f t="shared" ref="I6:I10" si="3">IFERROR(H6/C6,"-")</f>
        <v>0.30533423362592843</v>
      </c>
      <c r="J6" s="113">
        <f t="shared" ref="J6:J10" si="4">IFERROR(K6/C6,"_")</f>
        <v>0.28225366760896697</v>
      </c>
      <c r="K6" s="50">
        <f t="shared" si="1"/>
        <v>2090.0884086444003</v>
      </c>
    </row>
    <row r="7" spans="1:11" ht="16.5" x14ac:dyDescent="0.25">
      <c r="A7" s="100"/>
      <c r="B7" s="87" t="s">
        <v>310</v>
      </c>
      <c r="C7" s="84">
        <v>30379</v>
      </c>
      <c r="D7" s="52">
        <v>30379</v>
      </c>
      <c r="E7" s="52">
        <v>0</v>
      </c>
      <c r="F7" s="52">
        <f t="shared" si="2"/>
        <v>0</v>
      </c>
      <c r="G7" s="53">
        <v>30379</v>
      </c>
      <c r="H7" s="49">
        <f t="shared" si="0"/>
        <v>0</v>
      </c>
      <c r="I7" s="112">
        <f t="shared" si="3"/>
        <v>0</v>
      </c>
      <c r="J7" s="113">
        <f t="shared" si="4"/>
        <v>-1.7681728880157094E-2</v>
      </c>
      <c r="K7" s="50">
        <f t="shared" si="1"/>
        <v>-537.15324165029233</v>
      </c>
    </row>
    <row r="8" spans="1:11" ht="16.5" x14ac:dyDescent="0.25">
      <c r="A8" s="100"/>
      <c r="B8" s="87" t="s">
        <v>187</v>
      </c>
      <c r="C8" s="84">
        <v>520</v>
      </c>
      <c r="D8" s="52">
        <v>520</v>
      </c>
      <c r="E8" s="52">
        <v>0</v>
      </c>
      <c r="F8" s="52">
        <f t="shared" si="2"/>
        <v>0</v>
      </c>
      <c r="G8" s="53">
        <v>520</v>
      </c>
      <c r="H8" s="49">
        <f t="shared" si="0"/>
        <v>0</v>
      </c>
      <c r="I8" s="112">
        <f t="shared" si="3"/>
        <v>0</v>
      </c>
      <c r="J8" s="113">
        <f t="shared" si="4"/>
        <v>-1.7681728880157156E-2</v>
      </c>
      <c r="K8" s="50">
        <f t="shared" si="1"/>
        <v>-9.1944990176817214</v>
      </c>
    </row>
    <row r="9" spans="1:11" ht="33" x14ac:dyDescent="0.25">
      <c r="A9" s="100"/>
      <c r="B9" s="87" t="s">
        <v>188</v>
      </c>
      <c r="C9" s="84">
        <v>2069</v>
      </c>
      <c r="D9" s="52">
        <v>2069</v>
      </c>
      <c r="E9" s="52">
        <v>430</v>
      </c>
      <c r="F9" s="52">
        <f t="shared" si="2"/>
        <v>-178</v>
      </c>
      <c r="G9" s="53">
        <v>2321</v>
      </c>
      <c r="H9" s="49">
        <f t="shared" si="0"/>
        <v>252</v>
      </c>
      <c r="I9" s="112">
        <f t="shared" si="3"/>
        <v>0.12179797003383278</v>
      </c>
      <c r="J9" s="113">
        <f t="shared" si="4"/>
        <v>0.10196264246938383</v>
      </c>
      <c r="K9" s="50">
        <f t="shared" si="1"/>
        <v>210.96070726915514</v>
      </c>
    </row>
    <row r="10" spans="1:11" ht="17.25" thickBot="1" x14ac:dyDescent="0.3">
      <c r="A10" s="100"/>
      <c r="B10" s="87" t="s">
        <v>189</v>
      </c>
      <c r="C10" s="30">
        <v>4500</v>
      </c>
      <c r="D10" s="29">
        <v>4500</v>
      </c>
      <c r="E10" s="29">
        <v>200</v>
      </c>
      <c r="F10" s="29">
        <f t="shared" si="2"/>
        <v>0</v>
      </c>
      <c r="G10" s="86">
        <v>4700</v>
      </c>
      <c r="H10" s="85">
        <f t="shared" si="0"/>
        <v>200</v>
      </c>
      <c r="I10" s="104">
        <f t="shared" si="3"/>
        <v>4.4444444444444446E-2</v>
      </c>
      <c r="J10" s="106">
        <f t="shared" si="4"/>
        <v>2.5976860947391388E-2</v>
      </c>
      <c r="K10" s="27">
        <f t="shared" si="1"/>
        <v>116.89587426326125</v>
      </c>
    </row>
    <row r="11" spans="1:11" ht="17.25" thickBot="1" x14ac:dyDescent="0.3">
      <c r="A11" s="101"/>
      <c r="B11" s="118" t="s">
        <v>190</v>
      </c>
      <c r="C11" s="141">
        <f>SUM(C5:C10)</f>
        <v>49916</v>
      </c>
      <c r="D11" s="142">
        <f>SUM(D5:D10)</f>
        <v>49916</v>
      </c>
      <c r="E11" s="142">
        <f>SUM(E5:E10)</f>
        <v>2282</v>
      </c>
      <c r="F11" s="142">
        <f>G11-(D11+E11)</f>
        <v>2267</v>
      </c>
      <c r="G11" s="142">
        <f>SUM(G5:G10)</f>
        <v>54465</v>
      </c>
      <c r="H11" s="141">
        <f t="shared" si="0"/>
        <v>4549</v>
      </c>
      <c r="I11" s="170">
        <f>IFERROR(H11/C11,"-")</f>
        <v>9.1133103614071634E-2</v>
      </c>
      <c r="J11" s="165">
        <f>IFERROR(K11/C11,"-")</f>
        <v>7.183998390380314E-2</v>
      </c>
      <c r="K11" s="164">
        <f t="shared" si="1"/>
        <v>3585.9646365422377</v>
      </c>
    </row>
    <row r="12" spans="1:11" ht="17.25" thickBot="1" x14ac:dyDescent="0.3">
      <c r="A12" s="5"/>
      <c r="B12" s="6"/>
      <c r="C12" s="19"/>
      <c r="D12" s="20"/>
      <c r="E12" s="20"/>
      <c r="F12" s="20"/>
      <c r="G12" s="20"/>
      <c r="H12" s="21"/>
      <c r="I12" s="22"/>
      <c r="J12" s="22"/>
      <c r="K12" s="23"/>
    </row>
    <row r="13" spans="1:11" ht="17.25" customHeight="1" thickBot="1" x14ac:dyDescent="0.3">
      <c r="A13" s="242" t="s">
        <v>191</v>
      </c>
      <c r="B13" s="33" t="s">
        <v>192</v>
      </c>
      <c r="C13" s="25">
        <v>550</v>
      </c>
      <c r="D13" s="13">
        <v>550</v>
      </c>
      <c r="E13" s="13">
        <v>0</v>
      </c>
      <c r="F13" s="13">
        <f t="shared" ref="F13:F14" si="5">G13-(D13+E13)</f>
        <v>0</v>
      </c>
      <c r="G13" s="14">
        <v>550</v>
      </c>
      <c r="H13" s="109">
        <f>G13-C13</f>
        <v>0</v>
      </c>
      <c r="I13" s="103">
        <f t="shared" ref="I13:I14" si="6">IFERROR(H13/C13,"-")</f>
        <v>0</v>
      </c>
      <c r="J13" s="105">
        <f t="shared" ref="J13:J14" si="7">IFERROR(K13/C13,"_")</f>
        <v>-1.7681728880157111E-2</v>
      </c>
      <c r="K13" s="14">
        <f>(G13*100)/101.8-C13</f>
        <v>-9.724950884086411</v>
      </c>
    </row>
    <row r="14" spans="1:11" ht="17.25" thickBot="1" x14ac:dyDescent="0.3">
      <c r="A14" s="243"/>
      <c r="B14" s="32" t="s">
        <v>193</v>
      </c>
      <c r="C14" s="30">
        <v>29341</v>
      </c>
      <c r="D14" s="29">
        <v>29341</v>
      </c>
      <c r="E14" s="29">
        <v>0</v>
      </c>
      <c r="F14" s="29">
        <f t="shared" si="5"/>
        <v>10</v>
      </c>
      <c r="G14" s="27">
        <v>29351</v>
      </c>
      <c r="H14" s="79">
        <f>G14-C14</f>
        <v>10</v>
      </c>
      <c r="I14" s="103">
        <f t="shared" si="6"/>
        <v>3.4082001295116047E-4</v>
      </c>
      <c r="J14" s="106">
        <f t="shared" si="7"/>
        <v>-1.7346935154271898E-2</v>
      </c>
      <c r="K14" s="27">
        <f>(G14*100)/101.8-C14</f>
        <v>-508.97642436149181</v>
      </c>
    </row>
    <row r="15" spans="1:11" ht="17.25" thickBot="1" x14ac:dyDescent="0.3">
      <c r="A15" s="244"/>
      <c r="B15" s="16" t="s">
        <v>194</v>
      </c>
      <c r="C15" s="141">
        <f t="shared" ref="C15:G15" si="8">SUM(C13:C14)</f>
        <v>29891</v>
      </c>
      <c r="D15" s="142">
        <f t="shared" si="8"/>
        <v>29891</v>
      </c>
      <c r="E15" s="142">
        <f t="shared" si="8"/>
        <v>0</v>
      </c>
      <c r="F15" s="142">
        <f>G15-(D15+E15)</f>
        <v>10</v>
      </c>
      <c r="G15" s="142">
        <f t="shared" si="8"/>
        <v>29901</v>
      </c>
      <c r="H15" s="141">
        <f>G15-C15</f>
        <v>10</v>
      </c>
      <c r="I15" s="170">
        <f>IFERROR(H15/C15,"-")</f>
        <v>3.3454886086112874E-4</v>
      </c>
      <c r="J15" s="165">
        <f>IFERROR(K15/C15,"-")</f>
        <v>-1.7353095421550925E-2</v>
      </c>
      <c r="K15" s="164">
        <f>(G15*100)/101.8-C15</f>
        <v>-518.70137524557867</v>
      </c>
    </row>
    <row r="16" spans="1:11" ht="17.25" thickBot="1" x14ac:dyDescent="0.3">
      <c r="A16" s="5"/>
      <c r="B16" s="6"/>
      <c r="C16" s="19"/>
      <c r="D16" s="20"/>
      <c r="E16" s="20"/>
      <c r="F16" s="20"/>
      <c r="G16" s="20"/>
      <c r="H16" s="21"/>
      <c r="I16" s="22"/>
      <c r="J16" s="22"/>
      <c r="K16" s="23"/>
    </row>
    <row r="17" spans="1:11" ht="33" x14ac:dyDescent="0.25">
      <c r="A17" s="242" t="s">
        <v>195</v>
      </c>
      <c r="B17" s="91" t="s">
        <v>311</v>
      </c>
      <c r="C17" s="25">
        <v>431</v>
      </c>
      <c r="D17" s="13">
        <v>431</v>
      </c>
      <c r="E17" s="13">
        <v>0</v>
      </c>
      <c r="F17" s="13">
        <f t="shared" ref="F17:F20" si="9">G17-(D17+E17)</f>
        <v>0</v>
      </c>
      <c r="G17" s="44">
        <v>431</v>
      </c>
      <c r="H17" s="43">
        <f>G17-C17</f>
        <v>0</v>
      </c>
      <c r="I17" s="103">
        <f t="shared" ref="I17:I20" si="10">IFERROR(H17/C17,"-")</f>
        <v>0</v>
      </c>
      <c r="J17" s="105">
        <f t="shared" ref="J17:J20" si="11">IFERROR(K17/C17,"_")</f>
        <v>-1.7681728880157115E-2</v>
      </c>
      <c r="K17" s="14">
        <f>(G17*100)/101.8-C17</f>
        <v>-7.6208251473477162</v>
      </c>
    </row>
    <row r="18" spans="1:11" ht="33" x14ac:dyDescent="0.25">
      <c r="A18" s="243"/>
      <c r="B18" s="92" t="s">
        <v>312</v>
      </c>
      <c r="C18" s="84">
        <v>8860</v>
      </c>
      <c r="D18" s="52">
        <v>9154</v>
      </c>
      <c r="E18" s="52">
        <v>1033</v>
      </c>
      <c r="F18" s="52">
        <f t="shared" si="9"/>
        <v>0</v>
      </c>
      <c r="G18" s="53">
        <v>10187</v>
      </c>
      <c r="H18" s="49">
        <f>G18-C18</f>
        <v>1327</v>
      </c>
      <c r="I18" s="112">
        <f t="shared" si="10"/>
        <v>0.1497742663656885</v>
      </c>
      <c r="J18" s="113">
        <f t="shared" si="11"/>
        <v>0.12944426951442881</v>
      </c>
      <c r="K18" s="50">
        <f>(G18*100)/101.8-C18</f>
        <v>1146.8762278978393</v>
      </c>
    </row>
    <row r="19" spans="1:11" ht="33" x14ac:dyDescent="0.25">
      <c r="A19" s="243"/>
      <c r="B19" s="92" t="s">
        <v>196</v>
      </c>
      <c r="C19" s="84">
        <v>24748</v>
      </c>
      <c r="D19" s="52">
        <v>22448</v>
      </c>
      <c r="E19" s="52">
        <v>0</v>
      </c>
      <c r="F19" s="52">
        <f t="shared" si="9"/>
        <v>0</v>
      </c>
      <c r="G19" s="53">
        <v>22448</v>
      </c>
      <c r="H19" s="49">
        <f>G19-C19</f>
        <v>-2300</v>
      </c>
      <c r="I19" s="112">
        <f t="shared" si="10"/>
        <v>-9.2936802973977689E-2</v>
      </c>
      <c r="J19" s="113">
        <f t="shared" si="11"/>
        <v>-0.10897524850096042</v>
      </c>
      <c r="K19" s="50">
        <f>(G19*100)/101.8-C19</f>
        <v>-2696.9194499017685</v>
      </c>
    </row>
    <row r="20" spans="1:11" ht="17.25" thickBot="1" x14ac:dyDescent="0.3">
      <c r="A20" s="243"/>
      <c r="B20" s="93" t="s">
        <v>197</v>
      </c>
      <c r="C20" s="30">
        <v>76868</v>
      </c>
      <c r="D20" s="29">
        <v>76868</v>
      </c>
      <c r="E20" s="29">
        <v>-2000</v>
      </c>
      <c r="F20" s="29">
        <f t="shared" si="9"/>
        <v>-2997</v>
      </c>
      <c r="G20" s="86">
        <v>71871</v>
      </c>
      <c r="H20" s="85">
        <f>G20-C20</f>
        <v>-4997</v>
      </c>
      <c r="I20" s="104">
        <f t="shared" si="10"/>
        <v>-6.5007545402508193E-2</v>
      </c>
      <c r="J20" s="106">
        <f t="shared" si="11"/>
        <v>-8.1539828489693697E-2</v>
      </c>
      <c r="K20" s="27">
        <f>(G20*100)/101.8-C20</f>
        <v>-6267.8035363457748</v>
      </c>
    </row>
    <row r="21" spans="1:11" ht="17.25" thickBot="1" x14ac:dyDescent="0.3">
      <c r="A21" s="244"/>
      <c r="B21" s="16" t="s">
        <v>198</v>
      </c>
      <c r="C21" s="141">
        <f>SUM(C17:C20)</f>
        <v>110907</v>
      </c>
      <c r="D21" s="142">
        <f>SUM(D17:D20)</f>
        <v>108901</v>
      </c>
      <c r="E21" s="142">
        <f>SUM(E17:E20)</f>
        <v>-967</v>
      </c>
      <c r="F21" s="142">
        <f>G21-(D21+E21)</f>
        <v>-2997</v>
      </c>
      <c r="G21" s="142">
        <f>SUM(G17:G20)</f>
        <v>104937</v>
      </c>
      <c r="H21" s="141">
        <f>G21-C21</f>
        <v>-5970</v>
      </c>
      <c r="I21" s="170">
        <f>IFERROR(H21/C21,"-")</f>
        <v>-5.3828883659282102E-2</v>
      </c>
      <c r="J21" s="165">
        <f>IFERROR(K21/C21,"-")</f>
        <v>-7.0558824812654339E-2</v>
      </c>
      <c r="K21" s="164">
        <f>(G21*100)/101.8-C21</f>
        <v>-7825.4675834970549</v>
      </c>
    </row>
    <row r="22" spans="1:11" ht="17.25" thickBot="1" x14ac:dyDescent="0.3">
      <c r="A22" s="5"/>
      <c r="B22" s="6"/>
      <c r="C22" s="19"/>
      <c r="D22" s="20"/>
      <c r="E22" s="20"/>
      <c r="F22" s="20"/>
      <c r="G22" s="20"/>
      <c r="H22" s="90"/>
      <c r="I22" s="57"/>
      <c r="J22" s="57"/>
      <c r="K22" s="58"/>
    </row>
    <row r="23" spans="1:11" ht="16.5" x14ac:dyDescent="0.25">
      <c r="A23" s="242" t="s">
        <v>199</v>
      </c>
      <c r="B23" s="81" t="s">
        <v>200</v>
      </c>
      <c r="C23" s="25">
        <v>7270</v>
      </c>
      <c r="D23" s="13">
        <v>7270</v>
      </c>
      <c r="E23" s="13">
        <v>-736</v>
      </c>
      <c r="F23" s="13">
        <f t="shared" ref="F23:F24" si="12">G23-(D23+E23)</f>
        <v>0</v>
      </c>
      <c r="G23" s="44">
        <v>6534</v>
      </c>
      <c r="H23" s="43">
        <f>G23-C23</f>
        <v>-736</v>
      </c>
      <c r="I23" s="103">
        <f t="shared" ref="I23:I24" si="13">IFERROR(H23/C23,"-")</f>
        <v>-0.10123796423658872</v>
      </c>
      <c r="J23" s="105">
        <f t="shared" ref="J23:J24" si="14">IFERROR(K23/C23,"_")</f>
        <v>-0.11712963088073548</v>
      </c>
      <c r="K23" s="14">
        <f>(G23*100)/101.8-C23</f>
        <v>-851.53241650294694</v>
      </c>
    </row>
    <row r="24" spans="1:11" ht="17.25" thickBot="1" x14ac:dyDescent="0.3">
      <c r="A24" s="243"/>
      <c r="B24" s="87" t="s">
        <v>201</v>
      </c>
      <c r="C24" s="30">
        <v>64035</v>
      </c>
      <c r="D24" s="29">
        <v>65818</v>
      </c>
      <c r="E24" s="29">
        <v>0</v>
      </c>
      <c r="F24" s="29">
        <f t="shared" si="12"/>
        <v>6910</v>
      </c>
      <c r="G24" s="86">
        <v>72728</v>
      </c>
      <c r="H24" s="85">
        <f>G24-C24</f>
        <v>8693</v>
      </c>
      <c r="I24" s="104">
        <f t="shared" si="13"/>
        <v>0.13575388459436247</v>
      </c>
      <c r="J24" s="106">
        <f t="shared" si="14"/>
        <v>0.11567179233237974</v>
      </c>
      <c r="K24" s="27">
        <f>(G24*100)/101.8-C24</f>
        <v>7407.0432220039365</v>
      </c>
    </row>
    <row r="25" spans="1:11" ht="17.25" thickBot="1" x14ac:dyDescent="0.3">
      <c r="A25" s="244"/>
      <c r="B25" s="16" t="s">
        <v>202</v>
      </c>
      <c r="C25" s="141">
        <f>SUM(C23:C24)</f>
        <v>71305</v>
      </c>
      <c r="D25" s="142">
        <f>SUM(D23:D24)</f>
        <v>73088</v>
      </c>
      <c r="E25" s="142">
        <f>SUM(E23:E24)</f>
        <v>-736</v>
      </c>
      <c r="F25" s="142">
        <f>G25-(D25+E25)</f>
        <v>6910</v>
      </c>
      <c r="G25" s="142">
        <f>SUM(G23:G24)</f>
        <v>79262</v>
      </c>
      <c r="H25" s="141">
        <f>G25-C25</f>
        <v>7957</v>
      </c>
      <c r="I25" s="170">
        <f>IFERROR(H25/C25,"-")</f>
        <v>0.11159105252086109</v>
      </c>
      <c r="J25" s="165">
        <f>IFERROR(K25/C25,"-")</f>
        <v>9.1936200904578796E-2</v>
      </c>
      <c r="K25" s="164">
        <f>(G25*100)/101.8-C25</f>
        <v>6555.5108055009914</v>
      </c>
    </row>
    <row r="26" spans="1:11" ht="17.25" thickBot="1" x14ac:dyDescent="0.3">
      <c r="A26" s="5"/>
      <c r="B26" s="6"/>
      <c r="C26" s="19"/>
      <c r="D26" s="20"/>
      <c r="E26" s="20"/>
      <c r="F26" s="20"/>
      <c r="G26" s="20"/>
      <c r="H26" s="21"/>
      <c r="I26" s="22"/>
      <c r="J26" s="22"/>
      <c r="K26" s="23"/>
    </row>
    <row r="27" spans="1:11" ht="33" x14ac:dyDescent="0.25">
      <c r="A27" s="242" t="s">
        <v>203</v>
      </c>
      <c r="B27" s="33" t="s">
        <v>204</v>
      </c>
      <c r="C27" s="25">
        <v>784</v>
      </c>
      <c r="D27" s="13">
        <v>784</v>
      </c>
      <c r="E27" s="13">
        <v>0</v>
      </c>
      <c r="F27" s="13">
        <f t="shared" ref="F27:F28" si="15">G27-(D27+E27)</f>
        <v>30</v>
      </c>
      <c r="G27" s="44">
        <v>814</v>
      </c>
      <c r="H27" s="43">
        <f>G27-C27</f>
        <v>30</v>
      </c>
      <c r="I27" s="103">
        <f t="shared" ref="I27:I28" si="16">IFERROR(H27/C27,"-")</f>
        <v>3.826530612244898E-2</v>
      </c>
      <c r="J27" s="105">
        <f t="shared" ref="J27:J28" si="17">IFERROR(K27/C27,"_")</f>
        <v>1.990698047391843E-2</v>
      </c>
      <c r="K27" s="14">
        <f>(G27*100)/101.8-C27</f>
        <v>15.607072691552048</v>
      </c>
    </row>
    <row r="28" spans="1:11" ht="17.25" thickBot="1" x14ac:dyDescent="0.3">
      <c r="A28" s="243"/>
      <c r="B28" s="32" t="s">
        <v>205</v>
      </c>
      <c r="C28" s="30">
        <v>52</v>
      </c>
      <c r="D28" s="29">
        <v>52</v>
      </c>
      <c r="E28" s="29">
        <v>0</v>
      </c>
      <c r="F28" s="29">
        <f t="shared" si="15"/>
        <v>0</v>
      </c>
      <c r="G28" s="86">
        <v>52</v>
      </c>
      <c r="H28" s="85">
        <f>G28-C28</f>
        <v>0</v>
      </c>
      <c r="I28" s="104">
        <f t="shared" si="16"/>
        <v>0</v>
      </c>
      <c r="J28" s="106">
        <f t="shared" si="17"/>
        <v>-1.7681728880157212E-2</v>
      </c>
      <c r="K28" s="27">
        <f>(G28*100)/101.8-C28</f>
        <v>-0.91944990176817498</v>
      </c>
    </row>
    <row r="29" spans="1:11" ht="17.25" thickBot="1" x14ac:dyDescent="0.3">
      <c r="A29" s="244"/>
      <c r="B29" s="16" t="s">
        <v>206</v>
      </c>
      <c r="C29" s="141">
        <f t="shared" ref="C29:G29" si="18">SUM(C27:C28)</f>
        <v>836</v>
      </c>
      <c r="D29" s="142">
        <f t="shared" si="18"/>
        <v>836</v>
      </c>
      <c r="E29" s="142">
        <f t="shared" si="18"/>
        <v>0</v>
      </c>
      <c r="F29" s="142">
        <f>G29-(D29+E29)</f>
        <v>30</v>
      </c>
      <c r="G29" s="142">
        <f t="shared" si="18"/>
        <v>866</v>
      </c>
      <c r="H29" s="141">
        <f>G29-C29</f>
        <v>30</v>
      </c>
      <c r="I29" s="170">
        <f>IFERROR(H29/C29,"-")</f>
        <v>3.5885167464114832E-2</v>
      </c>
      <c r="J29" s="165">
        <f>IFERROR(K29/C29,"-")</f>
        <v>1.756892678203811E-2</v>
      </c>
      <c r="K29" s="164">
        <f>(G29*100)/101.8-C29</f>
        <v>14.687622789783859</v>
      </c>
    </row>
    <row r="30" spans="1:11" ht="17.25" thickBot="1" x14ac:dyDescent="0.3">
      <c r="A30" s="5"/>
      <c r="B30" s="6"/>
      <c r="C30" s="19"/>
      <c r="D30" s="20"/>
      <c r="E30" s="20"/>
      <c r="F30" s="20"/>
      <c r="G30" s="20"/>
      <c r="H30" s="21"/>
      <c r="I30" s="22"/>
      <c r="J30" s="22"/>
      <c r="K30" s="23"/>
    </row>
    <row r="31" spans="1:11" ht="17.25" thickBot="1" x14ac:dyDescent="0.3">
      <c r="A31" s="243" t="s">
        <v>207</v>
      </c>
      <c r="B31" s="149" t="s">
        <v>208</v>
      </c>
      <c r="C31" s="115">
        <v>5779</v>
      </c>
      <c r="D31" s="48">
        <v>5779</v>
      </c>
      <c r="E31" s="48">
        <v>-579</v>
      </c>
      <c r="F31" s="13">
        <f>G31-(D31+E31)</f>
        <v>0</v>
      </c>
      <c r="G31" s="48">
        <v>5200</v>
      </c>
      <c r="H31" s="47">
        <f>G31-C31</f>
        <v>-579</v>
      </c>
      <c r="I31" s="116">
        <f>IFERROR(H31/C31,"-")</f>
        <v>-0.10019034435023361</v>
      </c>
      <c r="J31" s="117">
        <f>IFERROR(K31/C31,"_")</f>
        <v>-0.11610053472518041</v>
      </c>
      <c r="K31" s="66">
        <f>(G31*100)/101.8-C31</f>
        <v>-670.94499017681756</v>
      </c>
    </row>
    <row r="32" spans="1:11" ht="17.25" thickBot="1" x14ac:dyDescent="0.3">
      <c r="A32" s="244"/>
      <c r="B32" s="16" t="s">
        <v>209</v>
      </c>
      <c r="C32" s="120">
        <f>SUM(C31:C31)</f>
        <v>5779</v>
      </c>
      <c r="D32" s="121">
        <f>SUM(D31:D31)</f>
        <v>5779</v>
      </c>
      <c r="E32" s="121">
        <f>SUM(E31:E31)</f>
        <v>-579</v>
      </c>
      <c r="F32" s="121">
        <f>G32-(D32+E32)</f>
        <v>0</v>
      </c>
      <c r="G32" s="121">
        <f>SUM(G31:G31)</f>
        <v>5200</v>
      </c>
      <c r="H32" s="141">
        <f>G32-C32</f>
        <v>-579</v>
      </c>
      <c r="I32" s="170">
        <f>IFERROR(H32/C32,"-")</f>
        <v>-0.10019034435023361</v>
      </c>
      <c r="J32" s="165">
        <f>IFERROR(K32/C32,"-")</f>
        <v>-0.11610053472518041</v>
      </c>
      <c r="K32" s="164">
        <f>(G32*100)/101.8-C32</f>
        <v>-670.94499017681756</v>
      </c>
    </row>
    <row r="33" spans="1:11" ht="17.25" thickBot="1" x14ac:dyDescent="0.3">
      <c r="A33" s="5"/>
      <c r="B33" s="6"/>
      <c r="C33" s="19"/>
      <c r="D33" s="20"/>
      <c r="E33" s="20"/>
      <c r="F33" s="20"/>
      <c r="G33" s="20"/>
      <c r="H33" s="21"/>
      <c r="I33" s="22"/>
      <c r="J33" s="22"/>
      <c r="K33" s="23"/>
    </row>
    <row r="34" spans="1:11" ht="17.25" thickBot="1" x14ac:dyDescent="0.3">
      <c r="A34" s="242" t="s">
        <v>210</v>
      </c>
      <c r="B34" s="12" t="s">
        <v>211</v>
      </c>
      <c r="C34" s="115">
        <v>9966</v>
      </c>
      <c r="D34" s="48">
        <v>9966</v>
      </c>
      <c r="E34" s="48">
        <v>0</v>
      </c>
      <c r="F34" s="13">
        <f>G34-(D34+E34)</f>
        <v>0</v>
      </c>
      <c r="G34" s="219">
        <v>9966</v>
      </c>
      <c r="H34" s="47">
        <f>G34-C34</f>
        <v>0</v>
      </c>
      <c r="I34" s="116">
        <f>IFERROR(H34/C34,"-")</f>
        <v>0</v>
      </c>
      <c r="J34" s="117">
        <f>IFERROR(K34/C34,"_")</f>
        <v>-1.7681728880157163E-2</v>
      </c>
      <c r="K34" s="66">
        <f>(G34*100)/101.8-C34</f>
        <v>-176.21611001964629</v>
      </c>
    </row>
    <row r="35" spans="1:11" ht="17.25" thickBot="1" x14ac:dyDescent="0.3">
      <c r="A35" s="244"/>
      <c r="B35" s="16" t="s">
        <v>212</v>
      </c>
      <c r="C35" s="120">
        <f t="shared" ref="C35:G35" si="19">SUM(C34)</f>
        <v>9966</v>
      </c>
      <c r="D35" s="121">
        <f t="shared" si="19"/>
        <v>9966</v>
      </c>
      <c r="E35" s="121">
        <f t="shared" si="19"/>
        <v>0</v>
      </c>
      <c r="F35" s="121">
        <f>G35-(D35+E35)</f>
        <v>0</v>
      </c>
      <c r="G35" s="121">
        <f t="shared" si="19"/>
        <v>9966</v>
      </c>
      <c r="H35" s="141">
        <f>G35-C35</f>
        <v>0</v>
      </c>
      <c r="I35" s="170">
        <f>IFERROR(H35/C35,"-")</f>
        <v>0</v>
      </c>
      <c r="J35" s="165">
        <f>IFERROR(K35/C35,"-")</f>
        <v>-1.7681728880157163E-2</v>
      </c>
      <c r="K35" s="164">
        <f>(G35*100)/101.8-C35</f>
        <v>-176.21611001964629</v>
      </c>
    </row>
    <row r="36" spans="1:11" ht="17.25" thickBot="1" x14ac:dyDescent="0.3">
      <c r="A36" s="5"/>
      <c r="B36" s="6"/>
      <c r="C36" s="19"/>
      <c r="D36" s="20"/>
      <c r="E36" s="20"/>
      <c r="F36" s="20"/>
      <c r="G36" s="20"/>
      <c r="H36" s="21"/>
      <c r="I36" s="22"/>
      <c r="J36" s="22"/>
      <c r="K36" s="23"/>
    </row>
    <row r="37" spans="1:11" ht="20.25" customHeight="1" thickBot="1" x14ac:dyDescent="0.3">
      <c r="A37" s="236" t="s">
        <v>319</v>
      </c>
      <c r="B37" s="245"/>
      <c r="C37" s="129">
        <f>C11+C15+C21+C25+C29+C32+C35</f>
        <v>278600</v>
      </c>
      <c r="D37" s="130">
        <f>D11+D15+D21+D25+D29+D32+D35</f>
        <v>278377</v>
      </c>
      <c r="E37" s="130">
        <f>E11+E15+E21+E25+E29+E32+E35</f>
        <v>0</v>
      </c>
      <c r="F37" s="130">
        <f>G37-(D37+E37)</f>
        <v>6220</v>
      </c>
      <c r="G37" s="130">
        <f>G11+G15+G21+G25+G29+G32+G35</f>
        <v>284597</v>
      </c>
      <c r="H37" s="129">
        <f>G37-C37</f>
        <v>5997</v>
      </c>
      <c r="I37" s="133">
        <f>IFERROR(H37/C37,"-")</f>
        <v>2.1525484565685572E-2</v>
      </c>
      <c r="J37" s="229">
        <f>IFERROR(K37/C37,"-")</f>
        <v>3.4631479034239673E-3</v>
      </c>
      <c r="K37" s="131">
        <f>(G37*100)/101.8-C37</f>
        <v>964.83300589391729</v>
      </c>
    </row>
    <row r="38" spans="1:11" ht="16.5" x14ac:dyDescent="0.25">
      <c r="B38" s="75"/>
      <c r="C38" s="67"/>
      <c r="D38" s="68"/>
      <c r="E38" s="68"/>
      <c r="F38" s="68"/>
      <c r="G38" s="68"/>
      <c r="H38" s="69"/>
      <c r="I38" s="69"/>
      <c r="J38" s="68"/>
    </row>
    <row r="39" spans="1:11" ht="16.5" x14ac:dyDescent="0.25">
      <c r="B39" s="75"/>
      <c r="C39" s="67"/>
      <c r="D39" s="68"/>
      <c r="E39" s="68"/>
      <c r="F39" s="68"/>
      <c r="G39" s="68"/>
      <c r="H39" s="69"/>
      <c r="I39" s="69"/>
      <c r="J39" s="68"/>
    </row>
    <row r="40" spans="1:11" ht="17.25" thickBot="1" x14ac:dyDescent="0.3">
      <c r="B40" s="75"/>
      <c r="C40" s="67"/>
      <c r="D40" s="68"/>
      <c r="E40" s="68"/>
      <c r="F40" s="68"/>
      <c r="G40" s="68"/>
      <c r="H40" s="69"/>
      <c r="I40" s="69"/>
      <c r="J40" s="68"/>
    </row>
    <row r="41" spans="1:11" ht="23.25" thickBot="1" x14ac:dyDescent="0.3">
      <c r="A41" s="247" t="s">
        <v>250</v>
      </c>
      <c r="B41" s="248"/>
      <c r="C41" s="248"/>
      <c r="D41" s="250"/>
      <c r="E41" s="240" t="s">
        <v>0</v>
      </c>
      <c r="F41" s="246"/>
      <c r="G41" s="240" t="s">
        <v>1</v>
      </c>
      <c r="H41" s="246"/>
    </row>
    <row r="42" spans="1:11" ht="72.75" thickBot="1" x14ac:dyDescent="0.3">
      <c r="A42" s="35" t="s">
        <v>19</v>
      </c>
      <c r="B42" s="4" t="s">
        <v>20</v>
      </c>
      <c r="C42" s="136" t="s">
        <v>277</v>
      </c>
      <c r="D42" s="2" t="s">
        <v>279</v>
      </c>
      <c r="E42" s="136" t="s">
        <v>280</v>
      </c>
      <c r="F42" s="138" t="s">
        <v>2</v>
      </c>
      <c r="G42" s="139" t="s">
        <v>281</v>
      </c>
      <c r="H42" s="140" t="s">
        <v>282</v>
      </c>
    </row>
    <row r="43" spans="1:11" ht="17.25" thickBot="1" x14ac:dyDescent="0.3">
      <c r="A43" s="5"/>
      <c r="B43" s="6"/>
      <c r="C43" s="19"/>
      <c r="D43" s="20"/>
      <c r="E43" s="21"/>
      <c r="F43" s="22"/>
      <c r="G43" s="22"/>
      <c r="H43" s="23"/>
    </row>
    <row r="44" spans="1:11" ht="33" x14ac:dyDescent="0.25">
      <c r="A44" s="242" t="s">
        <v>184</v>
      </c>
      <c r="B44" s="81" t="s">
        <v>185</v>
      </c>
      <c r="C44" s="25">
        <v>560</v>
      </c>
      <c r="D44" s="44">
        <v>1990</v>
      </c>
      <c r="E44" s="43">
        <f>D44-C44</f>
        <v>1430</v>
      </c>
      <c r="F44" s="103">
        <f>IFERROR(E44/C44,"-")</f>
        <v>2.5535714285714284</v>
      </c>
      <c r="G44" s="105">
        <f>IFERROR(H44/C44,"-")</f>
        <v>2.490738142015156</v>
      </c>
      <c r="H44" s="14">
        <f>(D44*100)/101.8-C44</f>
        <v>1394.8133595284874</v>
      </c>
    </row>
    <row r="45" spans="1:11" ht="16.5" x14ac:dyDescent="0.25">
      <c r="A45" s="243"/>
      <c r="B45" s="82" t="s">
        <v>333</v>
      </c>
      <c r="C45" s="206">
        <v>0</v>
      </c>
      <c r="D45" s="209">
        <v>1574</v>
      </c>
      <c r="E45" s="49">
        <f>D45-C45</f>
        <v>1574</v>
      </c>
      <c r="F45" s="112" t="str">
        <f t="shared" ref="F45:F47" si="20">IFERROR(E45/C45,"-")</f>
        <v>-</v>
      </c>
      <c r="G45" s="113" t="str">
        <f t="shared" ref="G45:G47" si="21">IFERROR(H45/C45,"-")</f>
        <v>-</v>
      </c>
      <c r="H45" s="50">
        <f>(D45*100)/101.8-C45</f>
        <v>1546.1689587426326</v>
      </c>
    </row>
    <row r="46" spans="1:11" ht="16.5" x14ac:dyDescent="0.25">
      <c r="A46" s="243"/>
      <c r="B46" s="87" t="s">
        <v>310</v>
      </c>
      <c r="C46" s="84">
        <v>10723</v>
      </c>
      <c r="D46" s="53">
        <v>8166</v>
      </c>
      <c r="E46" s="49">
        <f>D46-C46</f>
        <v>-2557</v>
      </c>
      <c r="F46" s="112">
        <f t="shared" si="20"/>
        <v>-0.23845938636575587</v>
      </c>
      <c r="G46" s="113">
        <f t="shared" si="21"/>
        <v>-0.25192474102726509</v>
      </c>
      <c r="H46" s="50">
        <f>(D46*100)/101.8-C46</f>
        <v>-2701.3889980353633</v>
      </c>
    </row>
    <row r="47" spans="1:11" ht="33.75" thickBot="1" x14ac:dyDescent="0.3">
      <c r="A47" s="243"/>
      <c r="B47" s="82" t="s">
        <v>188</v>
      </c>
      <c r="C47" s="30">
        <v>440</v>
      </c>
      <c r="D47" s="86">
        <v>4735</v>
      </c>
      <c r="E47" s="85">
        <f>D47-C47</f>
        <v>4295</v>
      </c>
      <c r="F47" s="104">
        <f t="shared" si="20"/>
        <v>9.7613636363636367</v>
      </c>
      <c r="G47" s="106">
        <f t="shared" si="21"/>
        <v>9.5710841221646721</v>
      </c>
      <c r="H47" s="27">
        <f>(D47*100)/101.8-C47</f>
        <v>4211.2770137524558</v>
      </c>
    </row>
    <row r="48" spans="1:11" ht="17.25" thickBot="1" x14ac:dyDescent="0.3">
      <c r="A48" s="244"/>
      <c r="B48" s="16" t="s">
        <v>190</v>
      </c>
      <c r="C48" s="141">
        <f>SUM(C44:C47)</f>
        <v>11723</v>
      </c>
      <c r="D48" s="142">
        <f>SUM(D44:D47)</f>
        <v>16465</v>
      </c>
      <c r="E48" s="141">
        <f>D48-C48</f>
        <v>4742</v>
      </c>
      <c r="F48" s="170">
        <f>E48/C48</f>
        <v>0.40450396656146037</v>
      </c>
      <c r="G48" s="165">
        <f>H48/C48</f>
        <v>0.37966990821361529</v>
      </c>
      <c r="H48" s="164">
        <f>(D48*100)/101.8-C48</f>
        <v>4450.8703339882122</v>
      </c>
    </row>
    <row r="49" spans="1:8" ht="17.25" thickBot="1" x14ac:dyDescent="0.3">
      <c r="A49" s="5"/>
      <c r="B49" s="6"/>
      <c r="C49" s="19"/>
      <c r="D49" s="20"/>
      <c r="E49" s="21"/>
      <c r="F49" s="22"/>
      <c r="G49" s="22"/>
      <c r="H49" s="23"/>
    </row>
    <row r="50" spans="1:8" ht="33" x14ac:dyDescent="0.25">
      <c r="A50" s="242" t="s">
        <v>195</v>
      </c>
      <c r="B50" s="81" t="s">
        <v>311</v>
      </c>
      <c r="C50" s="25">
        <v>14500</v>
      </c>
      <c r="D50" s="44">
        <v>0</v>
      </c>
      <c r="E50" s="43">
        <f>D50-C50</f>
        <v>-14500</v>
      </c>
      <c r="F50" s="103">
        <f t="shared" ref="F50:F53" si="22">IFERROR(E50/C50,"-")</f>
        <v>-1</v>
      </c>
      <c r="G50" s="105">
        <f t="shared" ref="G50:G53" si="23">IFERROR(H50/C50,"-")</f>
        <v>-1</v>
      </c>
      <c r="H50" s="14">
        <f>(D50*100)/101.8-C50</f>
        <v>-14500</v>
      </c>
    </row>
    <row r="51" spans="1:8" ht="33" x14ac:dyDescent="0.25">
      <c r="A51" s="243"/>
      <c r="B51" s="92" t="s">
        <v>312</v>
      </c>
      <c r="C51" s="84">
        <v>40002</v>
      </c>
      <c r="D51" s="53">
        <v>29612</v>
      </c>
      <c r="E51" s="49">
        <f>D51-C51</f>
        <v>-10390</v>
      </c>
      <c r="F51" s="112">
        <f t="shared" si="22"/>
        <v>-0.25973701314934255</v>
      </c>
      <c r="G51" s="113">
        <f t="shared" si="23"/>
        <v>-0.27282614258285115</v>
      </c>
      <c r="H51" s="50">
        <f>(D51*100)/101.8-C51</f>
        <v>-10913.591355599212</v>
      </c>
    </row>
    <row r="52" spans="1:8" ht="33" x14ac:dyDescent="0.25">
      <c r="A52" s="243"/>
      <c r="B52" s="82" t="s">
        <v>196</v>
      </c>
      <c r="C52" s="84">
        <v>31567</v>
      </c>
      <c r="D52" s="53">
        <v>29000</v>
      </c>
      <c r="E52" s="49">
        <f>D52-C52</f>
        <v>-2567</v>
      </c>
      <c r="F52" s="112">
        <f t="shared" si="22"/>
        <v>-8.1319099059144043E-2</v>
      </c>
      <c r="G52" s="113">
        <f t="shared" si="23"/>
        <v>-9.7562965676958727E-2</v>
      </c>
      <c r="H52" s="50">
        <f>(D52*100)/101.8-C52</f>
        <v>-3079.770137524556</v>
      </c>
    </row>
    <row r="53" spans="1:8" ht="17.25" thickBot="1" x14ac:dyDescent="0.3">
      <c r="A53" s="243"/>
      <c r="B53" s="83" t="s">
        <v>197</v>
      </c>
      <c r="C53" s="30">
        <v>6175</v>
      </c>
      <c r="D53" s="88">
        <v>4000</v>
      </c>
      <c r="E53" s="85">
        <f>D53-C53</f>
        <v>-2175</v>
      </c>
      <c r="F53" s="104">
        <f t="shared" si="22"/>
        <v>-0.35222672064777327</v>
      </c>
      <c r="G53" s="106">
        <f t="shared" si="23"/>
        <v>-0.36368047214908966</v>
      </c>
      <c r="H53" s="27">
        <f>(D53*100)/101.8-C53</f>
        <v>-2245.7269155206286</v>
      </c>
    </row>
    <row r="54" spans="1:8" ht="17.25" thickBot="1" x14ac:dyDescent="0.3">
      <c r="A54" s="244"/>
      <c r="B54" s="16" t="s">
        <v>198</v>
      </c>
      <c r="C54" s="141">
        <f t="shared" ref="C54:D54" si="24">SUM(C50:C53)</f>
        <v>92244</v>
      </c>
      <c r="D54" s="142">
        <f t="shared" si="24"/>
        <v>62612</v>
      </c>
      <c r="E54" s="141">
        <f>D54-C54</f>
        <v>-29632</v>
      </c>
      <c r="F54" s="170">
        <f>E54/C54</f>
        <v>-0.32123498547330992</v>
      </c>
      <c r="G54" s="165">
        <f>H54/C54</f>
        <v>-0.33323672443350677</v>
      </c>
      <c r="H54" s="164">
        <f>(D54*100)/101.8-C54</f>
        <v>-30739.088408644398</v>
      </c>
    </row>
    <row r="55" spans="1:8" ht="17.25" thickBot="1" x14ac:dyDescent="0.3">
      <c r="A55" s="5"/>
      <c r="B55" s="6"/>
      <c r="C55" s="19"/>
      <c r="D55" s="20"/>
      <c r="E55" s="21"/>
      <c r="F55" s="22"/>
      <c r="G55" s="22"/>
      <c r="H55" s="23"/>
    </row>
    <row r="56" spans="1:8" ht="17.25" thickBot="1" x14ac:dyDescent="0.3">
      <c r="A56" s="242" t="s">
        <v>199</v>
      </c>
      <c r="B56" s="12" t="s">
        <v>201</v>
      </c>
      <c r="C56" s="115">
        <v>1695</v>
      </c>
      <c r="D56" s="48">
        <v>3695</v>
      </c>
      <c r="E56" s="47">
        <f>D56-C56</f>
        <v>2000</v>
      </c>
      <c r="F56" s="220">
        <f>IFERROR(E56/C56,"-")</f>
        <v>1.1799410029498525</v>
      </c>
      <c r="G56" s="223">
        <f>IFERROR(H56/C56,"-")</f>
        <v>1.1413958771609556</v>
      </c>
      <c r="H56" s="58">
        <f>(D56*100)/101.8-C56</f>
        <v>1934.6660117878196</v>
      </c>
    </row>
    <row r="57" spans="1:8" ht="17.25" thickBot="1" x14ac:dyDescent="0.3">
      <c r="A57" s="244"/>
      <c r="B57" s="16" t="s">
        <v>202</v>
      </c>
      <c r="C57" s="120">
        <f t="shared" ref="C57:D57" si="25">SUM(C56)</f>
        <v>1695</v>
      </c>
      <c r="D57" s="121">
        <f t="shared" si="25"/>
        <v>3695</v>
      </c>
      <c r="E57" s="141">
        <f>D57-C57</f>
        <v>2000</v>
      </c>
      <c r="F57" s="170">
        <f>E57/C57</f>
        <v>1.1799410029498525</v>
      </c>
      <c r="G57" s="128">
        <f>H57/C57</f>
        <v>1.1413958771609556</v>
      </c>
      <c r="H57" s="122">
        <f>(D57*100)/101.8-C57</f>
        <v>1934.6660117878196</v>
      </c>
    </row>
    <row r="58" spans="1:8" ht="17.25" thickBot="1" x14ac:dyDescent="0.3">
      <c r="A58" s="5"/>
      <c r="B58" s="6"/>
      <c r="C58" s="19"/>
      <c r="D58" s="20"/>
      <c r="E58" s="21"/>
      <c r="F58" s="22"/>
      <c r="G58" s="22"/>
      <c r="H58" s="23"/>
    </row>
    <row r="59" spans="1:8" ht="33.75" thickBot="1" x14ac:dyDescent="0.3">
      <c r="A59" s="242" t="s">
        <v>203</v>
      </c>
      <c r="B59" s="12" t="s">
        <v>204</v>
      </c>
      <c r="C59" s="115">
        <v>38</v>
      </c>
      <c r="D59" s="48">
        <v>0</v>
      </c>
      <c r="E59" s="47">
        <f>D59-C59</f>
        <v>-38</v>
      </c>
      <c r="F59" s="220">
        <f>IFERROR(E59/C59,"-")</f>
        <v>-1</v>
      </c>
      <c r="G59" s="223">
        <f>IFERROR(H59/C59,"-")</f>
        <v>-1</v>
      </c>
      <c r="H59" s="58">
        <f>(D59*100)/101.8-C59</f>
        <v>-38</v>
      </c>
    </row>
    <row r="60" spans="1:8" ht="17.25" thickBot="1" x14ac:dyDescent="0.3">
      <c r="A60" s="244"/>
      <c r="B60" s="16" t="s">
        <v>206</v>
      </c>
      <c r="C60" s="120">
        <f t="shared" ref="C60:D60" si="26">SUM(C59)</f>
        <v>38</v>
      </c>
      <c r="D60" s="121">
        <f t="shared" si="26"/>
        <v>0</v>
      </c>
      <c r="E60" s="141">
        <f>D60-C60</f>
        <v>-38</v>
      </c>
      <c r="F60" s="170">
        <f>E60/C60</f>
        <v>-1</v>
      </c>
      <c r="G60" s="128">
        <f>H60/C60</f>
        <v>-1</v>
      </c>
      <c r="H60" s="122">
        <f>(D60*100)/101.8-C60</f>
        <v>-38</v>
      </c>
    </row>
    <row r="61" spans="1:8" ht="17.25" thickBot="1" x14ac:dyDescent="0.3">
      <c r="A61" s="5"/>
      <c r="B61" s="6"/>
      <c r="C61" s="19"/>
      <c r="D61" s="20"/>
      <c r="E61" s="21"/>
      <c r="F61" s="22"/>
      <c r="G61" s="22"/>
      <c r="H61" s="23"/>
    </row>
    <row r="62" spans="1:8" ht="17.25" thickBot="1" x14ac:dyDescent="0.3">
      <c r="A62" s="242" t="s">
        <v>210</v>
      </c>
      <c r="B62" s="12" t="s">
        <v>211</v>
      </c>
      <c r="C62" s="115">
        <v>1600</v>
      </c>
      <c r="D62" s="48">
        <v>1000</v>
      </c>
      <c r="E62" s="47">
        <f>D62-C62</f>
        <v>-600</v>
      </c>
      <c r="F62" s="220">
        <f>IFERROR(E62/C62,"-")</f>
        <v>-0.375</v>
      </c>
      <c r="G62" s="223">
        <f>IFERROR(H62/C62,"-")</f>
        <v>-0.38605108055009824</v>
      </c>
      <c r="H62" s="58">
        <f>(D62*100)/101.8-C62</f>
        <v>-617.68172888015715</v>
      </c>
    </row>
    <row r="63" spans="1:8" ht="17.25" thickBot="1" x14ac:dyDescent="0.3">
      <c r="A63" s="244"/>
      <c r="B63" s="16" t="s">
        <v>213</v>
      </c>
      <c r="C63" s="120">
        <f t="shared" ref="C63:D63" si="27">SUM(C62)</f>
        <v>1600</v>
      </c>
      <c r="D63" s="121">
        <f t="shared" si="27"/>
        <v>1000</v>
      </c>
      <c r="E63" s="141">
        <f>D63-C63</f>
        <v>-600</v>
      </c>
      <c r="F63" s="170">
        <f>E63/C63</f>
        <v>-0.375</v>
      </c>
      <c r="G63" s="128">
        <f>H63/C63</f>
        <v>-0.38605108055009824</v>
      </c>
      <c r="H63" s="122">
        <f>(D63*100)/101.8-C63</f>
        <v>-617.68172888015715</v>
      </c>
    </row>
    <row r="64" spans="1:8" ht="17.25" thickBot="1" x14ac:dyDescent="0.3">
      <c r="A64" s="5"/>
      <c r="B64" s="6"/>
      <c r="C64" s="19"/>
      <c r="D64" s="20"/>
      <c r="E64" s="21"/>
      <c r="F64" s="22"/>
      <c r="G64" s="22"/>
      <c r="H64" s="23"/>
    </row>
    <row r="65" spans="1:8" ht="20.25" customHeight="1" thickBot="1" x14ac:dyDescent="0.3">
      <c r="A65" s="236" t="s">
        <v>320</v>
      </c>
      <c r="B65" s="237"/>
      <c r="C65" s="129">
        <f>C63+C60+C57+C54+C48</f>
        <v>107300</v>
      </c>
      <c r="D65" s="130">
        <f t="shared" ref="D65" si="28">D63+D60+D57+D54+D48</f>
        <v>83772</v>
      </c>
      <c r="E65" s="129">
        <f>D65-C65</f>
        <v>-23528</v>
      </c>
      <c r="F65" s="133">
        <f>E65/C65</f>
        <v>-0.21927306616961789</v>
      </c>
      <c r="G65" s="134">
        <f>H65/C65</f>
        <v>-0.23307766814304312</v>
      </c>
      <c r="H65" s="131">
        <f>(D65*100)/101.8-C65</f>
        <v>-25009.233791748527</v>
      </c>
    </row>
    <row r="66" spans="1:8" ht="16.5" x14ac:dyDescent="0.25">
      <c r="B66" s="6"/>
      <c r="C66" s="19"/>
      <c r="D66" s="20"/>
      <c r="E66" s="20"/>
      <c r="F66" s="20"/>
      <c r="G66" s="21"/>
      <c r="H66" s="22"/>
    </row>
    <row r="67" spans="1:8" ht="16.5" x14ac:dyDescent="0.25">
      <c r="B67" s="6"/>
      <c r="C67" s="19"/>
      <c r="D67" s="20"/>
      <c r="E67" s="20"/>
      <c r="F67" s="20"/>
      <c r="G67" s="21"/>
      <c r="H67" s="22"/>
    </row>
    <row r="68" spans="1:8" ht="17.25" thickBot="1" x14ac:dyDescent="0.3">
      <c r="B68" s="6"/>
      <c r="C68" s="19"/>
      <c r="D68" s="20"/>
      <c r="E68" s="20"/>
    </row>
    <row r="69" spans="1:8" ht="23.25" thickBot="1" x14ac:dyDescent="0.3">
      <c r="A69" s="247" t="s">
        <v>252</v>
      </c>
      <c r="B69" s="248"/>
      <c r="C69" s="248"/>
      <c r="D69" s="250"/>
      <c r="E69" s="240" t="s">
        <v>0</v>
      </c>
      <c r="F69" s="246"/>
      <c r="G69" s="240" t="s">
        <v>1</v>
      </c>
      <c r="H69" s="246"/>
    </row>
    <row r="70" spans="1:8" ht="72.75" thickBot="1" x14ac:dyDescent="0.3">
      <c r="A70" s="35" t="s">
        <v>19</v>
      </c>
      <c r="B70" s="4" t="s">
        <v>20</v>
      </c>
      <c r="C70" s="136" t="s">
        <v>277</v>
      </c>
      <c r="D70" s="2" t="s">
        <v>279</v>
      </c>
      <c r="E70" s="136" t="s">
        <v>280</v>
      </c>
      <c r="F70" s="138" t="s">
        <v>2</v>
      </c>
      <c r="G70" s="139" t="s">
        <v>281</v>
      </c>
      <c r="H70" s="140" t="s">
        <v>282</v>
      </c>
    </row>
    <row r="71" spans="1:8" ht="17.25" thickBot="1" x14ac:dyDescent="0.3">
      <c r="A71" s="5"/>
      <c r="B71" s="6"/>
      <c r="C71" s="19"/>
      <c r="D71" s="20"/>
      <c r="E71" s="21"/>
      <c r="F71" s="22"/>
      <c r="G71" s="22"/>
      <c r="H71" s="23"/>
    </row>
    <row r="72" spans="1:8" ht="17.25" thickBot="1" x14ac:dyDescent="0.3">
      <c r="A72" s="242" t="s">
        <v>199</v>
      </c>
      <c r="B72" s="12" t="s">
        <v>201</v>
      </c>
      <c r="C72" s="115">
        <v>2400</v>
      </c>
      <c r="D72" s="48">
        <v>2400</v>
      </c>
      <c r="E72" s="47">
        <f>D72-C73</f>
        <v>0</v>
      </c>
      <c r="F72" s="116">
        <f>E72/C72</f>
        <v>0</v>
      </c>
      <c r="G72" s="147">
        <f>H72/C72</f>
        <v>-1.7681728880157076E-2</v>
      </c>
      <c r="H72" s="58">
        <f>(D72*100)/101.8-C72</f>
        <v>-42.436149312376983</v>
      </c>
    </row>
    <row r="73" spans="1:8" ht="17.25" thickBot="1" x14ac:dyDescent="0.3">
      <c r="A73" s="244"/>
      <c r="B73" s="16" t="s">
        <v>202</v>
      </c>
      <c r="C73" s="120">
        <f>SUM(C72)</f>
        <v>2400</v>
      </c>
      <c r="D73" s="121">
        <f>SUM(D72)</f>
        <v>2400</v>
      </c>
      <c r="E73" s="141">
        <f>D73-C73</f>
        <v>0</v>
      </c>
      <c r="F73" s="125">
        <f>F72</f>
        <v>0</v>
      </c>
      <c r="G73" s="128">
        <f>H73/C73</f>
        <v>-1.7681728880157076E-2</v>
      </c>
      <c r="H73" s="122">
        <f>(D73*100)/101.8-C73</f>
        <v>-42.436149312376983</v>
      </c>
    </row>
    <row r="74" spans="1:8" ht="17.25" thickBot="1" x14ac:dyDescent="0.3">
      <c r="A74" s="5"/>
      <c r="B74" s="6"/>
      <c r="C74" s="19"/>
      <c r="D74" s="20"/>
      <c r="E74" s="21"/>
      <c r="F74" s="22"/>
      <c r="G74" s="22"/>
      <c r="H74" s="23"/>
    </row>
    <row r="75" spans="1:8" ht="20.25" customHeight="1" thickBot="1" x14ac:dyDescent="0.3">
      <c r="A75" s="236" t="s">
        <v>321</v>
      </c>
      <c r="B75" s="237"/>
      <c r="C75" s="129">
        <f>SUM(C73)</f>
        <v>2400</v>
      </c>
      <c r="D75" s="130">
        <f>SUM(D73)</f>
        <v>2400</v>
      </c>
      <c r="E75" s="129">
        <f>D75-C75</f>
        <v>0</v>
      </c>
      <c r="F75" s="133">
        <f>E75/C75</f>
        <v>0</v>
      </c>
      <c r="G75" s="134">
        <f>H75/C75</f>
        <v>-1.7681728880157076E-2</v>
      </c>
      <c r="H75" s="131">
        <f>(D75*100)/101.8-C75</f>
        <v>-42.436149312376983</v>
      </c>
    </row>
  </sheetData>
  <mergeCells count="24">
    <mergeCell ref="A75:B75"/>
    <mergeCell ref="A62:A63"/>
    <mergeCell ref="A65:B65"/>
    <mergeCell ref="G69:H69"/>
    <mergeCell ref="A17:A21"/>
    <mergeCell ref="A23:A25"/>
    <mergeCell ref="A37:B37"/>
    <mergeCell ref="A41:D41"/>
    <mergeCell ref="A69:D69"/>
    <mergeCell ref="A72:A73"/>
    <mergeCell ref="A50:A54"/>
    <mergeCell ref="A56:A57"/>
    <mergeCell ref="A59:A60"/>
    <mergeCell ref="A44:A48"/>
    <mergeCell ref="G41:H41"/>
    <mergeCell ref="E69:F69"/>
    <mergeCell ref="E41:F41"/>
    <mergeCell ref="J2:K2"/>
    <mergeCell ref="A13:A15"/>
    <mergeCell ref="A27:A29"/>
    <mergeCell ref="A34:A35"/>
    <mergeCell ref="A31:A32"/>
    <mergeCell ref="H2:I2"/>
    <mergeCell ref="A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A16" zoomScale="55" zoomScaleNormal="55" workbookViewId="0">
      <selection activeCell="H62" sqref="H62"/>
    </sheetView>
  </sheetViews>
  <sheetFormatPr defaultRowHeight="15" x14ac:dyDescent="0.25"/>
  <cols>
    <col min="1" max="1" width="44" bestFit="1" customWidth="1"/>
    <col min="2" max="2" width="67.42578125" customWidth="1"/>
    <col min="3" max="10" width="40.85546875" customWidth="1"/>
    <col min="11" max="11" width="33" customWidth="1"/>
  </cols>
  <sheetData>
    <row r="1" spans="1:11" ht="15.75" thickBot="1" x14ac:dyDescent="0.3"/>
    <row r="2" spans="1:11" ht="23.25" thickBot="1" x14ac:dyDescent="0.3">
      <c r="A2" s="247" t="s">
        <v>253</v>
      </c>
      <c r="B2" s="248"/>
      <c r="C2" s="248"/>
      <c r="D2" s="248"/>
      <c r="E2" s="248"/>
      <c r="F2" s="248"/>
      <c r="G2" s="250"/>
      <c r="H2" s="238" t="s">
        <v>0</v>
      </c>
      <c r="I2" s="239"/>
      <c r="J2" s="238" t="s">
        <v>1</v>
      </c>
      <c r="K2" s="239"/>
    </row>
    <row r="3" spans="1:11" ht="72.75" thickBot="1" x14ac:dyDescent="0.3">
      <c r="A3" s="35" t="s">
        <v>19</v>
      </c>
      <c r="B3" s="1" t="s">
        <v>20</v>
      </c>
      <c r="C3" s="136" t="s">
        <v>277</v>
      </c>
      <c r="D3" s="2" t="s">
        <v>337</v>
      </c>
      <c r="E3" s="2" t="s">
        <v>336</v>
      </c>
      <c r="F3" s="2" t="s">
        <v>278</v>
      </c>
      <c r="G3" s="2" t="s">
        <v>279</v>
      </c>
      <c r="H3" s="136" t="s">
        <v>280</v>
      </c>
      <c r="I3" s="138" t="s">
        <v>2</v>
      </c>
      <c r="J3" s="139" t="s">
        <v>281</v>
      </c>
      <c r="K3" s="140" t="s">
        <v>282</v>
      </c>
    </row>
    <row r="4" spans="1:11" ht="17.25" thickBot="1" x14ac:dyDescent="0.3">
      <c r="A4" s="5"/>
      <c r="B4" s="6"/>
      <c r="C4" s="19"/>
      <c r="D4" s="20"/>
      <c r="E4" s="20"/>
      <c r="F4" s="20"/>
      <c r="G4" s="20"/>
      <c r="H4" s="21"/>
      <c r="I4" s="22"/>
      <c r="J4" s="22"/>
      <c r="K4" s="23"/>
    </row>
    <row r="5" spans="1:11" ht="17.25" thickBot="1" x14ac:dyDescent="0.3">
      <c r="A5" s="242" t="s">
        <v>214</v>
      </c>
      <c r="B5" s="33" t="s">
        <v>215</v>
      </c>
      <c r="C5" s="115">
        <v>201953</v>
      </c>
      <c r="D5" s="48">
        <v>201953</v>
      </c>
      <c r="E5" s="48">
        <v>-1633</v>
      </c>
      <c r="F5" s="48">
        <f>G5-(D5+E5)</f>
        <v>-685</v>
      </c>
      <c r="G5" s="66">
        <v>199635</v>
      </c>
      <c r="H5" s="221">
        <f>G5-C5</f>
        <v>-2318</v>
      </c>
      <c r="I5" s="220">
        <f>IFERROR(H5/C5,"-")</f>
        <v>-1.1477918129465766E-2</v>
      </c>
      <c r="J5" s="223">
        <f>IFERROR(K5/C5,"-")</f>
        <v>-2.8956697573149066E-2</v>
      </c>
      <c r="K5" s="58">
        <f>(G5*100)/101.8-C5</f>
        <v>-5847.8919449901732</v>
      </c>
    </row>
    <row r="6" spans="1:11" ht="17.25" thickBot="1" x14ac:dyDescent="0.3">
      <c r="A6" s="244"/>
      <c r="B6" s="118" t="s">
        <v>216</v>
      </c>
      <c r="C6" s="141">
        <f t="shared" ref="C6:G6" si="0">SUM(C5)</f>
        <v>201953</v>
      </c>
      <c r="D6" s="142">
        <f t="shared" si="0"/>
        <v>201953</v>
      </c>
      <c r="E6" s="142">
        <f t="shared" si="0"/>
        <v>-1633</v>
      </c>
      <c r="F6" s="89">
        <f>G6-(D6+E6)</f>
        <v>-685</v>
      </c>
      <c r="G6" s="89">
        <f t="shared" si="0"/>
        <v>199635</v>
      </c>
      <c r="H6" s="162">
        <f>G6-C6</f>
        <v>-2318</v>
      </c>
      <c r="I6" s="170">
        <f>IFERROR(H6/C6,"-")</f>
        <v>-1.1477918129465766E-2</v>
      </c>
      <c r="J6" s="128">
        <f>IFERROR(K6/C6,"-")</f>
        <v>-2.8956697573149066E-2</v>
      </c>
      <c r="K6" s="122">
        <f>(G6*100)/101.8-C6</f>
        <v>-5847.8919449901732</v>
      </c>
    </row>
    <row r="7" spans="1:11" ht="17.25" thickBot="1" x14ac:dyDescent="0.3">
      <c r="A7" s="5"/>
      <c r="B7" s="6"/>
      <c r="C7" s="19"/>
      <c r="D7" s="20"/>
      <c r="E7" s="20"/>
      <c r="F7" s="20"/>
      <c r="G7" s="20"/>
      <c r="H7" s="21"/>
      <c r="I7" s="22"/>
      <c r="J7" s="22"/>
      <c r="K7" s="23"/>
    </row>
    <row r="8" spans="1:11" ht="16.5" x14ac:dyDescent="0.25">
      <c r="A8" s="242" t="s">
        <v>217</v>
      </c>
      <c r="B8" s="81" t="s">
        <v>218</v>
      </c>
      <c r="C8" s="25">
        <v>24746</v>
      </c>
      <c r="D8" s="13">
        <v>24746</v>
      </c>
      <c r="E8" s="13">
        <v>1226</v>
      </c>
      <c r="F8" s="13">
        <f t="shared" ref="F8:F11" si="1">G8-(D8+E8)</f>
        <v>-104</v>
      </c>
      <c r="G8" s="14">
        <v>25868</v>
      </c>
      <c r="H8" s="109">
        <f>G8-C8</f>
        <v>1122</v>
      </c>
      <c r="I8" s="103">
        <f t="shared" ref="I8:I11" si="2">IFERROR(H8/C8,"-")</f>
        <v>4.5340661116948192E-2</v>
      </c>
      <c r="J8" s="105">
        <f t="shared" ref="J8:J11" si="3">IFERROR(K8/C8,"-")</f>
        <v>2.6857230959674159E-2</v>
      </c>
      <c r="K8" s="14">
        <f>(G8*100)/101.8-C8</f>
        <v>664.60903732809675</v>
      </c>
    </row>
    <row r="9" spans="1:11" ht="17.25" thickBot="1" x14ac:dyDescent="0.3">
      <c r="A9" s="243"/>
      <c r="B9" s="87" t="s">
        <v>219</v>
      </c>
      <c r="C9" s="84">
        <v>16000</v>
      </c>
      <c r="D9" s="52">
        <v>16000</v>
      </c>
      <c r="E9" s="52">
        <v>0</v>
      </c>
      <c r="F9" s="52">
        <f t="shared" si="1"/>
        <v>0</v>
      </c>
      <c r="G9" s="50">
        <v>16000</v>
      </c>
      <c r="H9" s="171">
        <f>G9-C9</f>
        <v>0</v>
      </c>
      <c r="I9" s="112">
        <f t="shared" si="2"/>
        <v>0</v>
      </c>
      <c r="J9" s="113">
        <f t="shared" si="3"/>
        <v>-1.7681728880157153E-2</v>
      </c>
      <c r="K9" s="50">
        <f>(G9*100)/101.8-C9</f>
        <v>-282.90766208251443</v>
      </c>
    </row>
    <row r="10" spans="1:11" ht="17.25" thickBot="1" x14ac:dyDescent="0.3">
      <c r="A10" s="251"/>
      <c r="B10" s="82" t="s">
        <v>220</v>
      </c>
      <c r="C10" s="84">
        <v>18145</v>
      </c>
      <c r="D10" s="52">
        <v>18145</v>
      </c>
      <c r="E10" s="52">
        <v>-578</v>
      </c>
      <c r="F10" s="52">
        <f t="shared" si="1"/>
        <v>-61</v>
      </c>
      <c r="G10" s="50">
        <v>17506</v>
      </c>
      <c r="H10" s="171">
        <f>G10-C10</f>
        <v>-639</v>
      </c>
      <c r="I10" s="112">
        <f t="shared" si="2"/>
        <v>-3.5216313033893637E-2</v>
      </c>
      <c r="J10" s="113">
        <f t="shared" si="3"/>
        <v>-5.2275356614826796E-2</v>
      </c>
      <c r="K10" s="50">
        <f>(G10*100)/101.8-C10</f>
        <v>-948.53634577603225</v>
      </c>
    </row>
    <row r="11" spans="1:11" ht="17.25" thickBot="1" x14ac:dyDescent="0.3">
      <c r="A11" s="243"/>
      <c r="B11" s="83" t="s">
        <v>274</v>
      </c>
      <c r="C11" s="30">
        <v>4166</v>
      </c>
      <c r="D11" s="114">
        <v>4166</v>
      </c>
      <c r="E11" s="114">
        <v>-46</v>
      </c>
      <c r="F11" s="29">
        <f t="shared" si="1"/>
        <v>-14</v>
      </c>
      <c r="G11" s="174">
        <v>4106</v>
      </c>
      <c r="H11" s="79">
        <f>G11-C11</f>
        <v>-60</v>
      </c>
      <c r="I11" s="104">
        <f t="shared" si="2"/>
        <v>-1.4402304368698993E-2</v>
      </c>
      <c r="J11" s="106">
        <f t="shared" si="3"/>
        <v>-3.1829375607759294E-2</v>
      </c>
      <c r="K11" s="27">
        <f>(G11*100)/101.8-C11</f>
        <v>-132.60117878192523</v>
      </c>
    </row>
    <row r="12" spans="1:11" ht="17.25" thickBot="1" x14ac:dyDescent="0.3">
      <c r="A12" s="244"/>
      <c r="B12" s="16" t="s">
        <v>221</v>
      </c>
      <c r="C12" s="141">
        <f t="shared" ref="C12:G12" si="4">SUM(C8:C11)</f>
        <v>63057</v>
      </c>
      <c r="D12" s="142">
        <f t="shared" si="4"/>
        <v>63057</v>
      </c>
      <c r="E12" s="142">
        <f t="shared" si="4"/>
        <v>602</v>
      </c>
      <c r="F12" s="89">
        <f>G12-(D12+E12)</f>
        <v>-179</v>
      </c>
      <c r="G12" s="89">
        <f t="shared" si="4"/>
        <v>63480</v>
      </c>
      <c r="H12" s="162">
        <f>G12-C12</f>
        <v>423</v>
      </c>
      <c r="I12" s="170">
        <f>IFERROR(H12/C12,"-")</f>
        <v>6.7082163756601171E-3</v>
      </c>
      <c r="J12" s="165">
        <f>IFERROR(K12/C12,"-")</f>
        <v>-1.1092125367720831E-2</v>
      </c>
      <c r="K12" s="164">
        <f>(G12*100)/101.8-C12</f>
        <v>-699.43614931237244</v>
      </c>
    </row>
    <row r="13" spans="1:11" ht="17.25" thickBot="1" x14ac:dyDescent="0.3">
      <c r="A13" s="5"/>
      <c r="B13" s="6"/>
      <c r="C13" s="19"/>
      <c r="D13" s="20"/>
      <c r="E13" s="20"/>
      <c r="F13" s="20"/>
      <c r="G13" s="20"/>
      <c r="H13" s="21"/>
      <c r="I13" s="22"/>
      <c r="J13" s="22"/>
      <c r="K13" s="23"/>
    </row>
    <row r="14" spans="1:11" ht="16.5" x14ac:dyDescent="0.25">
      <c r="A14" s="199"/>
      <c r="B14" s="212" t="s">
        <v>313</v>
      </c>
      <c r="C14" s="233">
        <v>7700</v>
      </c>
      <c r="D14" s="196">
        <v>0</v>
      </c>
      <c r="E14" s="196">
        <v>0</v>
      </c>
      <c r="F14" s="13">
        <f t="shared" ref="F14:F25" si="5">G14-(D14+E14)</f>
        <v>0</v>
      </c>
      <c r="G14" s="197">
        <v>0</v>
      </c>
      <c r="H14" s="109">
        <f t="shared" ref="H14:H26" si="6">G14-C14</f>
        <v>-7700</v>
      </c>
      <c r="I14" s="103">
        <f t="shared" ref="I14:I25" si="7">IFERROR(H14/C14,"-")</f>
        <v>-1</v>
      </c>
      <c r="J14" s="105">
        <f t="shared" ref="J14:J25" si="8">IFERROR(K14/C14,"-")</f>
        <v>-1</v>
      </c>
      <c r="K14" s="14">
        <f t="shared" ref="K14:K26" si="9">(G14*100)/101.8-C14</f>
        <v>-7700</v>
      </c>
    </row>
    <row r="15" spans="1:11" ht="16.5" x14ac:dyDescent="0.25">
      <c r="A15" s="200"/>
      <c r="B15" s="213" t="s">
        <v>314</v>
      </c>
      <c r="C15" s="234">
        <v>1460</v>
      </c>
      <c r="D15" s="195">
        <v>1460</v>
      </c>
      <c r="E15" s="195">
        <v>0</v>
      </c>
      <c r="F15" s="52">
        <f t="shared" si="5"/>
        <v>0</v>
      </c>
      <c r="G15" s="198">
        <v>1460</v>
      </c>
      <c r="H15" s="171">
        <f t="shared" si="6"/>
        <v>0</v>
      </c>
      <c r="I15" s="112">
        <f t="shared" si="7"/>
        <v>0</v>
      </c>
      <c r="J15" s="113">
        <f t="shared" si="8"/>
        <v>-1.7681728880157069E-2</v>
      </c>
      <c r="K15" s="50">
        <f t="shared" si="9"/>
        <v>-25.815324165029324</v>
      </c>
    </row>
    <row r="16" spans="1:11" ht="16.5" x14ac:dyDescent="0.25">
      <c r="A16" s="201"/>
      <c r="B16" s="56" t="s">
        <v>223</v>
      </c>
      <c r="C16" s="166">
        <v>2991</v>
      </c>
      <c r="D16" s="52">
        <v>2991</v>
      </c>
      <c r="E16" s="52">
        <v>31</v>
      </c>
      <c r="F16" s="52">
        <f t="shared" si="5"/>
        <v>0</v>
      </c>
      <c r="G16" s="50">
        <v>3022</v>
      </c>
      <c r="H16" s="171">
        <f t="shared" si="6"/>
        <v>31</v>
      </c>
      <c r="I16" s="112">
        <f t="shared" si="7"/>
        <v>1.0364426613172852E-2</v>
      </c>
      <c r="J16" s="113">
        <f t="shared" si="8"/>
        <v>-7.5005632483566651E-3</v>
      </c>
      <c r="K16" s="50">
        <f t="shared" si="9"/>
        <v>-22.434184675834786</v>
      </c>
    </row>
    <row r="17" spans="1:11" ht="16.5" x14ac:dyDescent="0.25">
      <c r="A17" s="201" t="s">
        <v>222</v>
      </c>
      <c r="B17" s="56" t="s">
        <v>224</v>
      </c>
      <c r="C17" s="166">
        <v>1017</v>
      </c>
      <c r="D17" s="52">
        <v>1017</v>
      </c>
      <c r="E17" s="52">
        <v>0</v>
      </c>
      <c r="F17" s="52">
        <f t="shared" si="5"/>
        <v>0</v>
      </c>
      <c r="G17" s="50">
        <v>1017</v>
      </c>
      <c r="H17" s="171">
        <f t="shared" si="6"/>
        <v>0</v>
      </c>
      <c r="I17" s="112">
        <f t="shared" si="7"/>
        <v>0</v>
      </c>
      <c r="J17" s="113">
        <f t="shared" si="8"/>
        <v>-1.7681728880157094E-2</v>
      </c>
      <c r="K17" s="50">
        <f t="shared" si="9"/>
        <v>-17.982318271119766</v>
      </c>
    </row>
    <row r="18" spans="1:11" ht="16.5" x14ac:dyDescent="0.25">
      <c r="A18" s="201"/>
      <c r="B18" s="56" t="s">
        <v>225</v>
      </c>
      <c r="C18" s="166">
        <v>410</v>
      </c>
      <c r="D18" s="52">
        <v>410</v>
      </c>
      <c r="E18" s="52">
        <v>0</v>
      </c>
      <c r="F18" s="52">
        <f t="shared" si="5"/>
        <v>0</v>
      </c>
      <c r="G18" s="50">
        <v>410</v>
      </c>
      <c r="H18" s="171">
        <f t="shared" si="6"/>
        <v>0</v>
      </c>
      <c r="I18" s="112">
        <f t="shared" si="7"/>
        <v>0</v>
      </c>
      <c r="J18" s="113">
        <f t="shared" si="8"/>
        <v>-1.7681728880157198E-2</v>
      </c>
      <c r="K18" s="50">
        <f t="shared" si="9"/>
        <v>-7.2495088408644506</v>
      </c>
    </row>
    <row r="19" spans="1:11" ht="16.5" x14ac:dyDescent="0.25">
      <c r="A19" s="201"/>
      <c r="B19" s="56" t="s">
        <v>226</v>
      </c>
      <c r="C19" s="166">
        <v>411</v>
      </c>
      <c r="D19" s="52">
        <v>411</v>
      </c>
      <c r="E19" s="52">
        <v>0</v>
      </c>
      <c r="F19" s="52">
        <f t="shared" si="5"/>
        <v>0</v>
      </c>
      <c r="G19" s="50">
        <v>411</v>
      </c>
      <c r="H19" s="171">
        <f t="shared" si="6"/>
        <v>0</v>
      </c>
      <c r="I19" s="112">
        <f t="shared" si="7"/>
        <v>0</v>
      </c>
      <c r="J19" s="113">
        <f t="shared" si="8"/>
        <v>-1.7681728880157108E-2</v>
      </c>
      <c r="K19" s="50">
        <f t="shared" si="9"/>
        <v>-7.2671905697445709</v>
      </c>
    </row>
    <row r="20" spans="1:11" ht="16.5" x14ac:dyDescent="0.25">
      <c r="A20" s="201"/>
      <c r="B20" s="56" t="s">
        <v>227</v>
      </c>
      <c r="C20" s="166">
        <v>1896</v>
      </c>
      <c r="D20" s="52">
        <v>1896</v>
      </c>
      <c r="E20" s="52">
        <v>0</v>
      </c>
      <c r="F20" s="52">
        <f t="shared" si="5"/>
        <v>0</v>
      </c>
      <c r="G20" s="50">
        <v>1896</v>
      </c>
      <c r="H20" s="171">
        <f t="shared" si="6"/>
        <v>0</v>
      </c>
      <c r="I20" s="112">
        <f t="shared" si="7"/>
        <v>0</v>
      </c>
      <c r="J20" s="113">
        <f t="shared" si="8"/>
        <v>-1.7681728880157135E-2</v>
      </c>
      <c r="K20" s="50">
        <f t="shared" si="9"/>
        <v>-33.524557956777926</v>
      </c>
    </row>
    <row r="21" spans="1:11" ht="16.5" x14ac:dyDescent="0.25">
      <c r="A21" s="201"/>
      <c r="B21" s="56" t="s">
        <v>228</v>
      </c>
      <c r="C21" s="166">
        <v>50</v>
      </c>
      <c r="D21" s="52">
        <v>50</v>
      </c>
      <c r="E21" s="52">
        <v>0</v>
      </c>
      <c r="F21" s="52">
        <f t="shared" si="5"/>
        <v>0</v>
      </c>
      <c r="G21" s="50">
        <v>50</v>
      </c>
      <c r="H21" s="171">
        <f t="shared" si="6"/>
        <v>0</v>
      </c>
      <c r="I21" s="112">
        <f t="shared" si="7"/>
        <v>0</v>
      </c>
      <c r="J21" s="113">
        <f t="shared" si="8"/>
        <v>-1.7681728880157125E-2</v>
      </c>
      <c r="K21" s="50">
        <f t="shared" si="9"/>
        <v>-0.88408644400785619</v>
      </c>
    </row>
    <row r="22" spans="1:11" ht="16.5" x14ac:dyDescent="0.25">
      <c r="A22" s="201"/>
      <c r="B22" s="56" t="s">
        <v>229</v>
      </c>
      <c r="C22" s="166">
        <v>402</v>
      </c>
      <c r="D22" s="52">
        <v>402</v>
      </c>
      <c r="E22" s="52">
        <v>0</v>
      </c>
      <c r="F22" s="52">
        <f t="shared" si="5"/>
        <v>0</v>
      </c>
      <c r="G22" s="50">
        <v>402</v>
      </c>
      <c r="H22" s="171">
        <f t="shared" si="6"/>
        <v>0</v>
      </c>
      <c r="I22" s="112">
        <f t="shared" si="7"/>
        <v>0</v>
      </c>
      <c r="J22" s="113">
        <f t="shared" si="8"/>
        <v>-1.7681728880157083E-2</v>
      </c>
      <c r="K22" s="50">
        <f t="shared" si="9"/>
        <v>-7.108055009823147</v>
      </c>
    </row>
    <row r="23" spans="1:11" ht="16.5" x14ac:dyDescent="0.25">
      <c r="A23" s="201"/>
      <c r="B23" s="56" t="s">
        <v>231</v>
      </c>
      <c r="C23" s="166">
        <v>284</v>
      </c>
      <c r="D23" s="52">
        <v>284</v>
      </c>
      <c r="E23" s="52">
        <v>0</v>
      </c>
      <c r="F23" s="52">
        <f t="shared" si="5"/>
        <v>0</v>
      </c>
      <c r="G23" s="50">
        <v>284</v>
      </c>
      <c r="H23" s="171">
        <f t="shared" si="6"/>
        <v>0</v>
      </c>
      <c r="I23" s="112">
        <f t="shared" si="7"/>
        <v>0</v>
      </c>
      <c r="J23" s="113">
        <f t="shared" si="8"/>
        <v>-1.7681728880157146E-2</v>
      </c>
      <c r="K23" s="50">
        <f t="shared" si="9"/>
        <v>-5.0216110019646294</v>
      </c>
    </row>
    <row r="24" spans="1:11" ht="16.5" x14ac:dyDescent="0.25">
      <c r="A24" s="201"/>
      <c r="B24" s="56" t="s">
        <v>249</v>
      </c>
      <c r="C24" s="166">
        <v>2813</v>
      </c>
      <c r="D24" s="52">
        <v>2813</v>
      </c>
      <c r="E24" s="52">
        <v>0</v>
      </c>
      <c r="F24" s="52">
        <f t="shared" si="5"/>
        <v>0</v>
      </c>
      <c r="G24" s="50">
        <v>2813</v>
      </c>
      <c r="H24" s="171">
        <f t="shared" si="6"/>
        <v>0</v>
      </c>
      <c r="I24" s="112">
        <f t="shared" si="7"/>
        <v>0</v>
      </c>
      <c r="J24" s="113">
        <f t="shared" si="8"/>
        <v>-1.7681728880157215E-2</v>
      </c>
      <c r="K24" s="50">
        <f t="shared" si="9"/>
        <v>-49.73870333988225</v>
      </c>
    </row>
    <row r="25" spans="1:11" ht="17.25" thickBot="1" x14ac:dyDescent="0.3">
      <c r="A25" s="210"/>
      <c r="B25" s="214" t="s">
        <v>334</v>
      </c>
      <c r="C25" s="235">
        <v>0</v>
      </c>
      <c r="D25" s="29">
        <v>0</v>
      </c>
      <c r="E25" s="29">
        <v>1000</v>
      </c>
      <c r="F25" s="29">
        <f t="shared" si="5"/>
        <v>1000</v>
      </c>
      <c r="G25" s="27">
        <v>2000</v>
      </c>
      <c r="H25" s="79">
        <f t="shared" si="6"/>
        <v>2000</v>
      </c>
      <c r="I25" s="104" t="str">
        <f t="shared" si="7"/>
        <v>-</v>
      </c>
      <c r="J25" s="106" t="str">
        <f t="shared" si="8"/>
        <v>-</v>
      </c>
      <c r="K25" s="27">
        <f t="shared" si="9"/>
        <v>1964.6365422396857</v>
      </c>
    </row>
    <row r="26" spans="1:11" ht="17.25" thickBot="1" x14ac:dyDescent="0.3">
      <c r="A26" s="211"/>
      <c r="B26" s="175" t="s">
        <v>232</v>
      </c>
      <c r="C26" s="141">
        <f>SUM(C14:C25)</f>
        <v>19434</v>
      </c>
      <c r="D26" s="141">
        <f>SUM(D14:D25)</f>
        <v>11734</v>
      </c>
      <c r="E26" s="141">
        <f>SUM(E14:E25)</f>
        <v>1031</v>
      </c>
      <c r="F26" s="89">
        <f>G26-(D26+E26)</f>
        <v>1000</v>
      </c>
      <c r="G26" s="164">
        <f>SUM(G14:G25)</f>
        <v>13765</v>
      </c>
      <c r="H26" s="162">
        <f t="shared" si="6"/>
        <v>-5669</v>
      </c>
      <c r="I26" s="170">
        <f>IFERROR(H26/C26,"-")</f>
        <v>-0.29170525882474013</v>
      </c>
      <c r="J26" s="165">
        <f>IFERROR(K26/C26,"-")</f>
        <v>-0.30422913440544219</v>
      </c>
      <c r="K26" s="164">
        <f t="shared" si="9"/>
        <v>-5912.3889980353633</v>
      </c>
    </row>
    <row r="27" spans="1:11" ht="17.25" thickBot="1" x14ac:dyDescent="0.3">
      <c r="A27" s="5"/>
      <c r="B27" s="6"/>
      <c r="C27" s="19"/>
      <c r="D27" s="20"/>
      <c r="E27" s="20"/>
      <c r="F27" s="20"/>
      <c r="G27" s="20"/>
      <c r="H27" s="21"/>
      <c r="I27" s="22"/>
      <c r="J27" s="22"/>
      <c r="K27" s="23"/>
    </row>
    <row r="28" spans="1:11" ht="16.5" x14ac:dyDescent="0.25">
      <c r="A28" s="242" t="s">
        <v>233</v>
      </c>
      <c r="B28" s="91" t="s">
        <v>234</v>
      </c>
      <c r="C28" s="25">
        <v>860</v>
      </c>
      <c r="D28" s="13">
        <v>860</v>
      </c>
      <c r="E28" s="13">
        <v>0</v>
      </c>
      <c r="F28" s="13">
        <f t="shared" ref="F28:F32" si="10">G28-(D28+E28)</f>
        <v>0</v>
      </c>
      <c r="G28" s="14">
        <v>860</v>
      </c>
      <c r="H28" s="109">
        <f t="shared" ref="H28:H33" si="11">G28-C28</f>
        <v>0</v>
      </c>
      <c r="I28" s="103">
        <f t="shared" ref="I28:I32" si="12">IFERROR(H28/C28,"-")</f>
        <v>0</v>
      </c>
      <c r="J28" s="105">
        <f t="shared" ref="J28:J32" si="13">IFERROR(K28/C28,"-")</f>
        <v>-1.7681728880157201E-2</v>
      </c>
      <c r="K28" s="14">
        <f t="shared" ref="K28:K33" si="14">(G28*100)/101.8-C28</f>
        <v>-15.206286836935192</v>
      </c>
    </row>
    <row r="29" spans="1:11" ht="16.5" x14ac:dyDescent="0.25">
      <c r="A29" s="243"/>
      <c r="B29" s="92" t="s">
        <v>235</v>
      </c>
      <c r="C29" s="84">
        <v>3404</v>
      </c>
      <c r="D29" s="52">
        <v>3404</v>
      </c>
      <c r="E29" s="52">
        <v>0</v>
      </c>
      <c r="F29" s="52">
        <f t="shared" si="10"/>
        <v>0</v>
      </c>
      <c r="G29" s="50">
        <v>3404</v>
      </c>
      <c r="H29" s="171">
        <f t="shared" si="11"/>
        <v>0</v>
      </c>
      <c r="I29" s="112">
        <f t="shared" si="12"/>
        <v>0</v>
      </c>
      <c r="J29" s="113">
        <f t="shared" si="13"/>
        <v>-1.7681728880157187E-2</v>
      </c>
      <c r="K29" s="50">
        <f t="shared" si="14"/>
        <v>-60.188605108055071</v>
      </c>
    </row>
    <row r="30" spans="1:11" ht="16.5" x14ac:dyDescent="0.25">
      <c r="A30" s="243"/>
      <c r="B30" s="92" t="s">
        <v>236</v>
      </c>
      <c r="C30" s="84">
        <v>-1344</v>
      </c>
      <c r="D30" s="52">
        <v>-1344</v>
      </c>
      <c r="E30" s="52">
        <v>0</v>
      </c>
      <c r="F30" s="52">
        <f t="shared" si="10"/>
        <v>0</v>
      </c>
      <c r="G30" s="50">
        <v>-1344</v>
      </c>
      <c r="H30" s="171">
        <f t="shared" si="11"/>
        <v>0</v>
      </c>
      <c r="I30" s="112">
        <f t="shared" si="12"/>
        <v>0</v>
      </c>
      <c r="J30" s="113">
        <f t="shared" si="13"/>
        <v>-1.7681728880157198E-2</v>
      </c>
      <c r="K30" s="50">
        <f t="shared" si="14"/>
        <v>23.764243614931274</v>
      </c>
    </row>
    <row r="31" spans="1:11" ht="16.5" x14ac:dyDescent="0.25">
      <c r="A31" s="243"/>
      <c r="B31" s="92" t="s">
        <v>237</v>
      </c>
      <c r="C31" s="84">
        <v>18791</v>
      </c>
      <c r="D31" s="52">
        <v>1344</v>
      </c>
      <c r="E31" s="52">
        <v>0</v>
      </c>
      <c r="F31" s="52">
        <f t="shared" si="10"/>
        <v>0</v>
      </c>
      <c r="G31" s="50">
        <v>1344</v>
      </c>
      <c r="H31" s="171">
        <f t="shared" si="11"/>
        <v>-17447</v>
      </c>
      <c r="I31" s="112">
        <f t="shared" si="12"/>
        <v>-0.92847639827577033</v>
      </c>
      <c r="J31" s="113">
        <f t="shared" si="13"/>
        <v>-0.92974105920999062</v>
      </c>
      <c r="K31" s="50">
        <f t="shared" si="14"/>
        <v>-17470.764243614933</v>
      </c>
    </row>
    <row r="32" spans="1:11" ht="17.25" thickBot="1" x14ac:dyDescent="0.3">
      <c r="A32" s="243"/>
      <c r="B32" s="93" t="s">
        <v>238</v>
      </c>
      <c r="C32" s="30">
        <v>1875</v>
      </c>
      <c r="D32" s="29">
        <v>1875</v>
      </c>
      <c r="E32" s="29">
        <v>0</v>
      </c>
      <c r="F32" s="29">
        <f t="shared" si="10"/>
        <v>0</v>
      </c>
      <c r="G32" s="27">
        <v>1875</v>
      </c>
      <c r="H32" s="79">
        <f t="shared" si="11"/>
        <v>0</v>
      </c>
      <c r="I32" s="104">
        <f t="shared" si="12"/>
        <v>0</v>
      </c>
      <c r="J32" s="106">
        <f t="shared" si="13"/>
        <v>-1.7681728880157122E-2</v>
      </c>
      <c r="K32" s="27">
        <f t="shared" si="14"/>
        <v>-33.153241650294603</v>
      </c>
    </row>
    <row r="33" spans="1:11" ht="17.25" thickBot="1" x14ac:dyDescent="0.3">
      <c r="A33" s="244"/>
      <c r="B33" s="16" t="s">
        <v>239</v>
      </c>
      <c r="C33" s="141">
        <f t="shared" ref="C33:G33" si="15">SUM(C28:C32)</f>
        <v>23586</v>
      </c>
      <c r="D33" s="142">
        <f t="shared" si="15"/>
        <v>6139</v>
      </c>
      <c r="E33" s="142">
        <f t="shared" si="15"/>
        <v>0</v>
      </c>
      <c r="F33" s="89">
        <f>G33-(D33+E33)</f>
        <v>0</v>
      </c>
      <c r="G33" s="89">
        <f t="shared" si="15"/>
        <v>6139</v>
      </c>
      <c r="H33" s="162">
        <f t="shared" si="11"/>
        <v>-17447</v>
      </c>
      <c r="I33" s="170">
        <f>IFERROR(H33/C33,"-")</f>
        <v>-0.73971847706266425</v>
      </c>
      <c r="J33" s="165">
        <f>IFERROR(K33/C33,"-")</f>
        <v>-0.74432070438375675</v>
      </c>
      <c r="K33" s="164">
        <f t="shared" si="14"/>
        <v>-17555.548133595286</v>
      </c>
    </row>
    <row r="34" spans="1:11" ht="17.25" thickBot="1" x14ac:dyDescent="0.3">
      <c r="A34" s="5"/>
      <c r="B34" s="6"/>
      <c r="C34" s="19"/>
      <c r="D34" s="20"/>
      <c r="E34" s="20"/>
      <c r="F34" s="20"/>
      <c r="G34" s="20"/>
      <c r="H34" s="21"/>
      <c r="I34" s="22"/>
      <c r="J34" s="22"/>
      <c r="K34" s="23"/>
    </row>
    <row r="35" spans="1:11" ht="17.25" customHeight="1" thickBot="1" x14ac:dyDescent="0.3">
      <c r="A35" s="242" t="s">
        <v>240</v>
      </c>
      <c r="B35" s="33" t="s">
        <v>241</v>
      </c>
      <c r="C35" s="115">
        <v>1507</v>
      </c>
      <c r="D35" s="48">
        <v>1507</v>
      </c>
      <c r="E35" s="48">
        <v>0</v>
      </c>
      <c r="F35" s="55">
        <f>G35-(D35+E35)</f>
        <v>0</v>
      </c>
      <c r="G35" s="219">
        <v>1507</v>
      </c>
      <c r="H35" s="47">
        <f>G35-C35</f>
        <v>0</v>
      </c>
      <c r="I35" s="220">
        <f>IFERROR(H35/C35,"-")</f>
        <v>0</v>
      </c>
      <c r="J35" s="223">
        <f>IFERROR(K35/C35,"-")</f>
        <v>-1.7681728880157208E-2</v>
      </c>
      <c r="K35" s="58">
        <f>(G35*100)/101.8-C35</f>
        <v>-26.646365422396912</v>
      </c>
    </row>
    <row r="36" spans="1:11" ht="17.25" thickBot="1" x14ac:dyDescent="0.3">
      <c r="A36" s="244"/>
      <c r="B36" s="16" t="s">
        <v>242</v>
      </c>
      <c r="C36" s="120">
        <f>SUM(C35)</f>
        <v>1507</v>
      </c>
      <c r="D36" s="121">
        <f t="shared" ref="D36:E36" si="16">SUM(D35)</f>
        <v>1507</v>
      </c>
      <c r="E36" s="121">
        <f t="shared" si="16"/>
        <v>0</v>
      </c>
      <c r="F36" s="45">
        <f>G36-(D36+E36)</f>
        <v>0</v>
      </c>
      <c r="G36" s="45">
        <f t="shared" ref="G36" si="17">SUM(G35)</f>
        <v>1507</v>
      </c>
      <c r="H36" s="162">
        <f>G36-C36</f>
        <v>0</v>
      </c>
      <c r="I36" s="170">
        <f>IFERROR(H36/C36,"-")</f>
        <v>0</v>
      </c>
      <c r="J36" s="128">
        <f>IFERROR(K36/C36,"-")</f>
        <v>-1.7681728880157208E-2</v>
      </c>
      <c r="K36" s="122">
        <f>(G36*100)/101.8-C36</f>
        <v>-26.646365422396912</v>
      </c>
    </row>
    <row r="37" spans="1:11" ht="17.25" thickBot="1" x14ac:dyDescent="0.3">
      <c r="A37" s="76"/>
      <c r="B37" s="6"/>
      <c r="C37" s="19"/>
      <c r="D37" s="20"/>
      <c r="E37" s="20"/>
      <c r="F37" s="20"/>
      <c r="G37" s="20"/>
      <c r="H37" s="21"/>
      <c r="I37" s="22"/>
      <c r="J37" s="22"/>
      <c r="K37" s="23"/>
    </row>
    <row r="38" spans="1:11" ht="20.25" customHeight="1" thickBot="1" x14ac:dyDescent="0.3">
      <c r="A38" s="236" t="s">
        <v>243</v>
      </c>
      <c r="B38" s="245"/>
      <c r="C38" s="129">
        <f>C6+C12+C26+C33+C36</f>
        <v>309537</v>
      </c>
      <c r="D38" s="130">
        <f>D6+D12+D26+D33+D36</f>
        <v>284390</v>
      </c>
      <c r="E38" s="130">
        <f>E6+E12+E26+E33+E36</f>
        <v>0</v>
      </c>
      <c r="F38" s="130">
        <f>G38-(D38+E38)</f>
        <v>136</v>
      </c>
      <c r="G38" s="130">
        <f>G6+G12+G26+G33+G36</f>
        <v>284526</v>
      </c>
      <c r="H38" s="129">
        <f>G38-C38</f>
        <v>-25011</v>
      </c>
      <c r="I38" s="133">
        <f>IFERROR(H38/C38,"-")</f>
        <v>-8.0801325851190653E-2</v>
      </c>
      <c r="J38" s="229">
        <f>IFERROR(K38/C38,"-")</f>
        <v>-9.7054347594489748E-2</v>
      </c>
      <c r="K38" s="131">
        <f>(G38*100)/101.8-C38</f>
        <v>-30041.911591355572</v>
      </c>
    </row>
    <row r="39" spans="1:11" ht="16.5" x14ac:dyDescent="0.25">
      <c r="A39" s="72"/>
      <c r="B39" s="19"/>
      <c r="C39" s="19"/>
      <c r="D39" s="20"/>
      <c r="E39" s="20"/>
      <c r="F39" s="20"/>
      <c r="G39" s="68"/>
      <c r="H39" s="69"/>
      <c r="I39" s="69"/>
      <c r="J39" s="68"/>
    </row>
    <row r="40" spans="1:11" ht="16.5" x14ac:dyDescent="0.25">
      <c r="A40" s="72"/>
      <c r="B40" s="19"/>
      <c r="C40" s="19"/>
      <c r="D40" s="20"/>
      <c r="E40" s="20"/>
      <c r="F40" s="20"/>
      <c r="G40" s="68"/>
      <c r="H40" s="69"/>
      <c r="I40" s="69"/>
      <c r="J40" s="68"/>
    </row>
    <row r="41" spans="1:11" ht="17.25" thickBot="1" x14ac:dyDescent="0.3">
      <c r="A41" s="72"/>
      <c r="B41" s="19"/>
      <c r="C41" s="19"/>
      <c r="D41" s="20"/>
      <c r="E41" s="20"/>
      <c r="F41" s="20"/>
      <c r="G41" s="68"/>
      <c r="H41" s="69"/>
      <c r="I41" s="69"/>
      <c r="J41" s="68"/>
    </row>
    <row r="42" spans="1:11" ht="23.25" thickBot="1" x14ac:dyDescent="0.3">
      <c r="A42" s="247" t="s">
        <v>335</v>
      </c>
      <c r="B42" s="248"/>
      <c r="C42" s="248"/>
      <c r="D42" s="250"/>
      <c r="E42" s="240" t="s">
        <v>0</v>
      </c>
      <c r="F42" s="246"/>
      <c r="G42" s="240" t="s">
        <v>1</v>
      </c>
      <c r="H42" s="246"/>
    </row>
    <row r="43" spans="1:11" ht="72.75" thickBot="1" x14ac:dyDescent="0.3">
      <c r="A43" s="35" t="s">
        <v>19</v>
      </c>
      <c r="B43" s="4" t="s">
        <v>20</v>
      </c>
      <c r="C43" s="136" t="s">
        <v>277</v>
      </c>
      <c r="D43" s="2" t="s">
        <v>279</v>
      </c>
      <c r="E43" s="136" t="s">
        <v>280</v>
      </c>
      <c r="F43" s="138" t="s">
        <v>2</v>
      </c>
      <c r="G43" s="139" t="s">
        <v>281</v>
      </c>
      <c r="H43" s="140" t="s">
        <v>282</v>
      </c>
    </row>
    <row r="44" spans="1:11" ht="17.25" thickBot="1" x14ac:dyDescent="0.3">
      <c r="A44" s="5"/>
      <c r="B44" s="6"/>
      <c r="C44" s="19"/>
      <c r="D44" s="20"/>
      <c r="E44" s="21"/>
      <c r="F44" s="22"/>
      <c r="G44" s="22"/>
      <c r="H44" s="23"/>
    </row>
    <row r="45" spans="1:11" ht="17.25" thickBot="1" x14ac:dyDescent="0.3">
      <c r="A45" s="96" t="s">
        <v>217</v>
      </c>
      <c r="B45" s="81" t="s">
        <v>244</v>
      </c>
      <c r="C45" s="25">
        <v>11450</v>
      </c>
      <c r="D45" s="13">
        <v>11520</v>
      </c>
      <c r="E45" s="43">
        <f>D45-C45</f>
        <v>70</v>
      </c>
      <c r="F45" s="103">
        <f>E45/C45</f>
        <v>6.1135371179039302E-3</v>
      </c>
      <c r="G45" s="147">
        <f>H45/C45</f>
        <v>-1.1676289668070732E-2</v>
      </c>
      <c r="H45" s="58">
        <f>(D45*100)/101.8-C45</f>
        <v>-133.69351669940988</v>
      </c>
    </row>
    <row r="46" spans="1:11" ht="17.25" thickBot="1" x14ac:dyDescent="0.3">
      <c r="A46" s="97"/>
      <c r="B46" s="16" t="s">
        <v>221</v>
      </c>
      <c r="C46" s="120">
        <f>SUM(C45:C45)</f>
        <v>11450</v>
      </c>
      <c r="D46" s="45">
        <f>SUM(D45:D45)</f>
        <v>11520</v>
      </c>
      <c r="E46" s="17">
        <f>D46-C46</f>
        <v>70</v>
      </c>
      <c r="F46" s="125">
        <f>E46/C46</f>
        <v>6.1135371179039302E-3</v>
      </c>
      <c r="G46" s="128">
        <f>H46/C46</f>
        <v>-1.1676289668070732E-2</v>
      </c>
      <c r="H46" s="122">
        <f>(D46*100)/101.8-C46</f>
        <v>-133.69351669940988</v>
      </c>
    </row>
    <row r="47" spans="1:11" ht="17.25" thickBot="1" x14ac:dyDescent="0.3">
      <c r="A47" s="5"/>
      <c r="B47" s="6"/>
      <c r="C47" s="19"/>
      <c r="D47" s="20"/>
      <c r="E47" s="21"/>
      <c r="F47" s="22"/>
      <c r="G47" s="22"/>
      <c r="H47" s="23"/>
    </row>
    <row r="48" spans="1:11" ht="16.5" x14ac:dyDescent="0.25">
      <c r="A48" s="242" t="s">
        <v>233</v>
      </c>
      <c r="B48" s="81" t="s">
        <v>236</v>
      </c>
      <c r="C48" s="25">
        <v>2613</v>
      </c>
      <c r="D48" s="13">
        <v>2613</v>
      </c>
      <c r="E48" s="43">
        <f>D48-C48</f>
        <v>0</v>
      </c>
      <c r="F48" s="103">
        <f>E48/C48</f>
        <v>0</v>
      </c>
      <c r="G48" s="105">
        <f>H48/C48</f>
        <v>-1.7681728880157083E-2</v>
      </c>
      <c r="H48" s="14">
        <f>(D48*100)/101.8-C48</f>
        <v>-46.202357563850455</v>
      </c>
    </row>
    <row r="49" spans="1:10" ht="17.25" thickBot="1" x14ac:dyDescent="0.3">
      <c r="A49" s="243"/>
      <c r="B49" s="87" t="s">
        <v>237</v>
      </c>
      <c r="C49" s="30">
        <v>-2543</v>
      </c>
      <c r="D49" s="29">
        <v>-2613</v>
      </c>
      <c r="E49" s="85">
        <f>D49-C49</f>
        <v>-70</v>
      </c>
      <c r="F49" s="104">
        <f>E49/C49</f>
        <v>2.7526543452615022E-2</v>
      </c>
      <c r="G49" s="106">
        <f>H49/C49</f>
        <v>9.3580976941209371E-3</v>
      </c>
      <c r="H49" s="27">
        <f>(D49*100)/101.8-C49</f>
        <v>-23.797642436149545</v>
      </c>
    </row>
    <row r="50" spans="1:10" ht="17.25" thickBot="1" x14ac:dyDescent="0.3">
      <c r="A50" s="244"/>
      <c r="B50" s="16" t="s">
        <v>239</v>
      </c>
      <c r="C50" s="120">
        <f>SUM(C48:C49)</f>
        <v>70</v>
      </c>
      <c r="D50" s="45">
        <f>SUM(D48:D49)</f>
        <v>0</v>
      </c>
      <c r="E50" s="17">
        <f>D50-C50</f>
        <v>-70</v>
      </c>
      <c r="F50" s="125">
        <f>IFERROR(E50/C50,"-")</f>
        <v>-1</v>
      </c>
      <c r="G50" s="165">
        <f>IFERROR(H50/C50,"-")</f>
        <v>-1</v>
      </c>
      <c r="H50" s="164">
        <f>(D50*100)/101.8-C50</f>
        <v>-70</v>
      </c>
    </row>
    <row r="51" spans="1:10" ht="17.25" thickBot="1" x14ac:dyDescent="0.3">
      <c r="A51" s="5"/>
      <c r="B51" s="6"/>
      <c r="C51" s="19"/>
      <c r="D51" s="20"/>
      <c r="E51" s="21"/>
      <c r="F51" s="22"/>
      <c r="G51" s="22"/>
      <c r="H51" s="23"/>
    </row>
    <row r="52" spans="1:10" ht="20.25" customHeight="1" thickBot="1" x14ac:dyDescent="0.3">
      <c r="A52" s="236" t="s">
        <v>245</v>
      </c>
      <c r="B52" s="237"/>
      <c r="C52" s="129">
        <f>C46+C50</f>
        <v>11520</v>
      </c>
      <c r="D52" s="130">
        <f>D46+D50</f>
        <v>11520</v>
      </c>
      <c r="E52" s="129">
        <f>D52-C52</f>
        <v>0</v>
      </c>
      <c r="F52" s="133">
        <f>E52/C52</f>
        <v>0</v>
      </c>
      <c r="G52" s="134">
        <f>H52/C52</f>
        <v>-1.7681728880157108E-2</v>
      </c>
      <c r="H52" s="131">
        <f>(D52*100)/101.8-C52</f>
        <v>-203.69351669940988</v>
      </c>
    </row>
    <row r="53" spans="1:10" ht="16.5" x14ac:dyDescent="0.25">
      <c r="A53" s="77"/>
      <c r="B53" s="67"/>
      <c r="C53" s="67"/>
      <c r="D53" s="68"/>
      <c r="E53" s="68"/>
      <c r="F53" s="68"/>
      <c r="G53" s="68"/>
      <c r="H53" s="69"/>
      <c r="I53" s="69"/>
      <c r="J53" s="68"/>
    </row>
    <row r="54" spans="1:10" ht="16.5" x14ac:dyDescent="0.25">
      <c r="A54" s="67"/>
      <c r="B54" s="67"/>
      <c r="C54" s="67"/>
      <c r="D54" s="68"/>
      <c r="E54" s="68"/>
      <c r="F54" s="68"/>
      <c r="G54" s="68"/>
      <c r="H54" s="69"/>
      <c r="I54" s="69"/>
      <c r="J54" s="68"/>
    </row>
    <row r="55" spans="1:10" ht="17.25" thickBot="1" x14ac:dyDescent="0.3">
      <c r="A55" s="67"/>
      <c r="B55" s="67"/>
      <c r="C55" s="67"/>
      <c r="D55" s="68"/>
      <c r="E55" s="68"/>
      <c r="F55" s="68"/>
      <c r="G55" s="68"/>
      <c r="H55" s="69"/>
      <c r="I55" s="69"/>
      <c r="J55" s="68"/>
    </row>
    <row r="56" spans="1:10" ht="23.25" thickBot="1" x14ac:dyDescent="0.3">
      <c r="A56" s="247" t="s">
        <v>254</v>
      </c>
      <c r="B56" s="248"/>
      <c r="C56" s="248"/>
      <c r="D56" s="250"/>
      <c r="E56" s="240" t="s">
        <v>0</v>
      </c>
      <c r="F56" s="246"/>
      <c r="G56" s="240" t="s">
        <v>1</v>
      </c>
      <c r="H56" s="246"/>
    </row>
    <row r="57" spans="1:10" ht="72.75" thickBot="1" x14ac:dyDescent="0.3">
      <c r="A57" s="35" t="s">
        <v>19</v>
      </c>
      <c r="B57" s="4" t="s">
        <v>20</v>
      </c>
      <c r="C57" s="136" t="s">
        <v>277</v>
      </c>
      <c r="D57" s="2" t="s">
        <v>279</v>
      </c>
      <c r="E57" s="136" t="s">
        <v>280</v>
      </c>
      <c r="F57" s="138" t="s">
        <v>2</v>
      </c>
      <c r="G57" s="139" t="s">
        <v>281</v>
      </c>
      <c r="H57" s="140" t="s">
        <v>282</v>
      </c>
    </row>
    <row r="58" spans="1:10" ht="17.25" thickBot="1" x14ac:dyDescent="0.3">
      <c r="A58" s="5"/>
      <c r="B58" s="6"/>
      <c r="C58" s="19"/>
      <c r="D58" s="20"/>
      <c r="E58" s="21"/>
      <c r="F58" s="22"/>
      <c r="G58" s="22"/>
      <c r="H58" s="23"/>
    </row>
    <row r="59" spans="1:10" ht="17.25" thickBot="1" x14ac:dyDescent="0.3">
      <c r="A59" s="242" t="s">
        <v>217</v>
      </c>
      <c r="B59" s="12" t="s">
        <v>246</v>
      </c>
      <c r="C59" s="115">
        <v>2652</v>
      </c>
      <c r="D59" s="48">
        <v>2828</v>
      </c>
      <c r="E59" s="47">
        <f>D59-C59</f>
        <v>176</v>
      </c>
      <c r="F59" s="116">
        <f>E59/C59</f>
        <v>6.636500754147813E-2</v>
      </c>
      <c r="G59" s="147">
        <f>H59/C59</f>
        <v>4.7509830590842989E-2</v>
      </c>
      <c r="H59" s="58">
        <f>(D59*100)/101.8-C59</f>
        <v>125.9960707269156</v>
      </c>
    </row>
    <row r="60" spans="1:10" ht="17.25" thickBot="1" x14ac:dyDescent="0.3">
      <c r="A60" s="244"/>
      <c r="B60" s="16" t="s">
        <v>221</v>
      </c>
      <c r="C60" s="120">
        <f t="shared" ref="C60:D60" si="18">SUM(C59)</f>
        <v>2652</v>
      </c>
      <c r="D60" s="45">
        <f t="shared" si="18"/>
        <v>2828</v>
      </c>
      <c r="E60" s="17">
        <f>D60-C60</f>
        <v>176</v>
      </c>
      <c r="F60" s="125">
        <f>E60/C60</f>
        <v>6.636500754147813E-2</v>
      </c>
      <c r="G60" s="128">
        <f>H60/C60</f>
        <v>4.7509830590842989E-2</v>
      </c>
      <c r="H60" s="122">
        <f>(D60*100)/101.8-C60</f>
        <v>125.9960707269156</v>
      </c>
    </row>
    <row r="61" spans="1:10" ht="17.25" thickBot="1" x14ac:dyDescent="0.3">
      <c r="A61" s="5"/>
      <c r="B61" s="6"/>
      <c r="C61" s="19"/>
      <c r="D61" s="20"/>
      <c r="E61" s="21"/>
      <c r="F61" s="22"/>
      <c r="G61" s="22"/>
      <c r="H61" s="23"/>
    </row>
    <row r="62" spans="1:10" ht="20.25" customHeight="1" thickBot="1" x14ac:dyDescent="0.3">
      <c r="A62" s="236" t="s">
        <v>247</v>
      </c>
      <c r="B62" s="237"/>
      <c r="C62" s="129">
        <f>SUM(C60)</f>
        <v>2652</v>
      </c>
      <c r="D62" s="130">
        <f>SUM(D60)</f>
        <v>2828</v>
      </c>
      <c r="E62" s="129">
        <f>D62-C62</f>
        <v>176</v>
      </c>
      <c r="F62" s="133">
        <f>E62/C62</f>
        <v>6.636500754147813E-2</v>
      </c>
      <c r="G62" s="134">
        <f>H62/C62</f>
        <v>4.7509830590842989E-2</v>
      </c>
      <c r="H62" s="131">
        <f>(D62*100)/101.8-C62</f>
        <v>125.9960707269156</v>
      </c>
    </row>
  </sheetData>
  <mergeCells count="18">
    <mergeCell ref="A59:A60"/>
    <mergeCell ref="A62:B62"/>
    <mergeCell ref="A52:B52"/>
    <mergeCell ref="E56:F56"/>
    <mergeCell ref="G56:H56"/>
    <mergeCell ref="A56:D56"/>
    <mergeCell ref="A48:A50"/>
    <mergeCell ref="H2:I2"/>
    <mergeCell ref="J2:K2"/>
    <mergeCell ref="A5:A6"/>
    <mergeCell ref="A8:A12"/>
    <mergeCell ref="A42:D42"/>
    <mergeCell ref="A28:A33"/>
    <mergeCell ref="A35:A36"/>
    <mergeCell ref="A38:B38"/>
    <mergeCell ref="E42:F42"/>
    <mergeCell ref="G42:H42"/>
    <mergeCell ref="A2:G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search Document" ma:contentTypeID="0x010100C32B317B5CB4014E8FDC61FB98CB497501001691EF30252C664DACC3C0168F1FDC81" ma:contentTypeVersion="2" ma:contentTypeDescription="" ma:contentTypeScope="" ma:versionID="4b9f4dfc9464af65365584a1f84c5a7d">
  <xsd:schema xmlns:xsd="http://www.w3.org/2001/XMLSchema" xmlns:xs="http://www.w3.org/2001/XMLSchema" xmlns:p="http://schemas.microsoft.com/office/2006/metadata/properties" xmlns:ns2="a4e7e3ba-90a1-4b0a-844f-73b076486bd6" targetNamespace="http://schemas.microsoft.com/office/2006/metadata/properties" ma:root="true" ma:fieldsID="26b4bade069f48da53fb86344c9f6421" ns2:_="">
    <xsd:import namespace="a4e7e3ba-90a1-4b0a-844f-73b076486bd6"/>
    <xsd:element name="properties">
      <xsd:complexType>
        <xsd:sequence>
          <xsd:element name="documentManagement">
            <xsd:complexType>
              <xsd:all>
                <xsd:element ref="ns2:NAfW_x0020_Language" minOccurs="0"/>
                <xsd:element ref="ns2:Assembly" minOccurs="0"/>
                <xsd:element ref="ns2:Published_x0020_Date" minOccurs="0"/>
                <xsd:element ref="ns2:Research_x0020_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e7e3ba-90a1-4b0a-844f-73b076486bd6" elementFormDefault="qualified">
    <xsd:import namespace="http://schemas.microsoft.com/office/2006/documentManagement/types"/>
    <xsd:import namespace="http://schemas.microsoft.com/office/infopath/2007/PartnerControls"/>
    <xsd:element name="NAfW_x0020_Language" ma:index="8" nillable="true" ma:displayName="NAfW Language" ma:default="English" ma:format="Dropdown" ma:internalName="NAfW_x0020_Language">
      <xsd:simpleType>
        <xsd:restriction base="dms:Choice">
          <xsd:enumeration value="English"/>
          <xsd:enumeration value="Welsh"/>
          <xsd:enumeration value="Bilingual"/>
        </xsd:restriction>
      </xsd:simpleType>
    </xsd:element>
    <xsd:element name="Assembly" ma:index="9" nillable="true" ma:displayName="Assembly" ma:default="5" ma:format="Dropdown" ma:internalName="Assembly">
      <xsd:simpleType>
        <xsd:restriction base="dms:Choice">
          <xsd:enumeration value="5"/>
          <xsd:enumeration value="4"/>
          <xsd:enumeration value="3"/>
          <xsd:enumeration value="2"/>
          <xsd:enumeration value="1"/>
        </xsd:restriction>
      </xsd:simpleType>
    </xsd:element>
    <xsd:element name="Published_x0020_Date" ma:index="10" nillable="true" ma:displayName="Published Date" ma:format="DateOnly" ma:internalName="Published_x0020_Date">
      <xsd:simpleType>
        <xsd:restriction base="dms:DateTime"/>
      </xsd:simpleType>
    </xsd:element>
    <xsd:element name="Research_x0020_Category" ma:index="11" nillable="true" ma:displayName="Research Category" ma:format="Dropdown" ma:internalName="Research_x0020_Category">
      <xsd:simpleType>
        <xsd:restriction base="dms:Choice">
          <xsd:enumeration value="Assembly"/>
          <xsd:enumeration value="Budgets"/>
          <xsd:enumeration value="Culture"/>
          <xsd:enumeration value="Europe"/>
          <xsd:enumeration value="Transport"/>
          <xsd:enumeration value="Social Care"/>
          <xsd:enumeration value="Social Justice"/>
          <xsd:enumeration value="Sustainability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search_x0020_Category xmlns="a4e7e3ba-90a1-4b0a-844f-73b076486bd6">Budgets</Research_x0020_Category>
    <Published_x0020_Date xmlns="a4e7e3ba-90a1-4b0a-844f-73b076486bd6" xsi:nil="true"/>
    <NAfW_x0020_Language xmlns="a4e7e3ba-90a1-4b0a-844f-73b076486bd6">English</NAfW_x0020_Language>
    <Assembly xmlns="a4e7e3ba-90a1-4b0a-844f-73b076486bd6">5</Assembly>
  </documentManagement>
</p:properties>
</file>

<file path=customXml/itemProps1.xml><?xml version="1.0" encoding="utf-8"?>
<ds:datastoreItem xmlns:ds="http://schemas.openxmlformats.org/officeDocument/2006/customXml" ds:itemID="{89FA6AFF-F4BA-46FC-B006-89C0A336F27F}"/>
</file>

<file path=customXml/itemProps2.xml><?xml version="1.0" encoding="utf-8"?>
<ds:datastoreItem xmlns:ds="http://schemas.openxmlformats.org/officeDocument/2006/customXml" ds:itemID="{7E5243CB-F804-4245-BBB5-B103B8BDAB8C}"/>
</file>

<file path=customXml/itemProps3.xml><?xml version="1.0" encoding="utf-8"?>
<ds:datastoreItem xmlns:ds="http://schemas.openxmlformats.org/officeDocument/2006/customXml" ds:itemID="{4AE460E6-A620-403E-8562-A2C79098AD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Summary Tables</vt:lpstr>
      <vt:lpstr>Health, Well-Being &amp; Sport</vt:lpstr>
      <vt:lpstr>Local Government</vt:lpstr>
      <vt:lpstr>Comms &amp; Children</vt:lpstr>
      <vt:lpstr>Economy &amp; Infrastructure</vt:lpstr>
      <vt:lpstr>Education</vt:lpstr>
      <vt:lpstr>Environment &amp; Rural Affairs</vt:lpstr>
      <vt:lpstr>Central Services &amp; Admin</vt:lpstr>
      <vt:lpstr>'Summary Tables'!Print_Area</vt:lpstr>
    </vt:vector>
  </TitlesOfParts>
  <Company>National Assembly for Wales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Draft Budget Tables 2017-18</dc:title>
  <dc:creator>Tipples, Christian (Assembly - Research Service)</dc:creator>
  <cp:lastModifiedBy>Millett, David (Assembly - Research Service)</cp:lastModifiedBy>
  <cp:lastPrinted>2016-10-18T09:30:17Z</cp:lastPrinted>
  <dcterms:created xsi:type="dcterms:W3CDTF">2015-12-09T08:55:50Z</dcterms:created>
  <dcterms:modified xsi:type="dcterms:W3CDTF">2016-10-20T15:11:34Z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0x010100C32B317B5CB4014E8FDC61FB98CB497501001691EF30252C664DACC3C0168F1FDC81</vt:lpwstr>
  </property>
</Properties>
</file>