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Work Documents\Welsh Government Budget\"/>
    </mc:Choice>
  </mc:AlternateContent>
  <bookViews>
    <workbookView xWindow="0" yWindow="0" windowWidth="28800" windowHeight="11835"/>
  </bookViews>
  <sheets>
    <sheet name="Tablau Crynodeb" sheetId="1" r:id="rId1"/>
    <sheet name="IGC" sheetId="3" r:id="rId2"/>
    <sheet name="LIL" sheetId="4" r:id="rId3"/>
    <sheet name="CThT" sheetId="7" r:id="rId4"/>
    <sheet name="EGTh" sheetId="6" r:id="rId5"/>
    <sheet name="AS" sheetId="5" r:id="rId6"/>
    <sheet name="CN" sheetId="8" r:id="rId7"/>
    <sheet name="GCG" sheetId="9" r:id="rId8"/>
  </sheets>
  <definedNames>
    <definedName name="_xlnm.Print_Area" localSheetId="0">'Tablau Crynodeb'!$A$2:$L$72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0" i="9" l="1"/>
  <c r="M57" i="9"/>
  <c r="J57" i="9"/>
  <c r="J60" i="9"/>
  <c r="M42" i="9"/>
  <c r="M43" i="9"/>
  <c r="M44" i="9"/>
  <c r="M47" i="9"/>
  <c r="M48" i="9"/>
  <c r="J42" i="9"/>
  <c r="J43" i="9"/>
  <c r="J44" i="9"/>
  <c r="J47" i="9"/>
  <c r="J48" i="9"/>
  <c r="M4" i="9"/>
  <c r="M7" i="9"/>
  <c r="M8" i="9"/>
  <c r="M9" i="9"/>
  <c r="M10" i="9"/>
  <c r="M13" i="9"/>
  <c r="M14" i="9"/>
  <c r="M15" i="9"/>
  <c r="M16" i="9"/>
  <c r="M17" i="9"/>
  <c r="M18" i="9"/>
  <c r="M19" i="9"/>
  <c r="M20" i="9"/>
  <c r="M21" i="9"/>
  <c r="M22" i="9"/>
  <c r="M23" i="9"/>
  <c r="M26" i="9"/>
  <c r="M27" i="9"/>
  <c r="M28" i="9"/>
  <c r="M29" i="9"/>
  <c r="M30" i="9"/>
  <c r="M33" i="9"/>
  <c r="J4" i="9"/>
  <c r="J7" i="9"/>
  <c r="J8" i="9"/>
  <c r="J9" i="9"/>
  <c r="J10" i="9"/>
  <c r="J13" i="9"/>
  <c r="J14" i="9"/>
  <c r="J15" i="9"/>
  <c r="J16" i="9"/>
  <c r="J17" i="9"/>
  <c r="J18" i="9"/>
  <c r="J19" i="9"/>
  <c r="J20" i="9"/>
  <c r="J21" i="9"/>
  <c r="J22" i="9"/>
  <c r="J23" i="9"/>
  <c r="J26" i="9"/>
  <c r="J27" i="9"/>
  <c r="J28" i="9"/>
  <c r="J29" i="9"/>
  <c r="J30" i="9"/>
  <c r="J33" i="9"/>
  <c r="M70" i="8"/>
  <c r="J70" i="8"/>
  <c r="M44" i="8"/>
  <c r="M45" i="8"/>
  <c r="M46" i="8"/>
  <c r="M49" i="8"/>
  <c r="M50" i="8"/>
  <c r="M51" i="8"/>
  <c r="M52" i="8"/>
  <c r="M55" i="8"/>
  <c r="M58" i="8"/>
  <c r="M61" i="8"/>
  <c r="J44" i="8"/>
  <c r="J45" i="8"/>
  <c r="J46" i="8"/>
  <c r="J49" i="8"/>
  <c r="J50" i="8"/>
  <c r="J51" i="8"/>
  <c r="J52" i="8"/>
  <c r="J55" i="8"/>
  <c r="J58" i="8"/>
  <c r="J61" i="8"/>
  <c r="M4" i="8"/>
  <c r="M5" i="8"/>
  <c r="M6" i="8"/>
  <c r="M7" i="8"/>
  <c r="M8" i="8"/>
  <c r="M9" i="8"/>
  <c r="M12" i="8"/>
  <c r="M13" i="8"/>
  <c r="M16" i="8"/>
  <c r="M17" i="8"/>
  <c r="M18" i="8"/>
  <c r="M19" i="8"/>
  <c r="M20" i="8"/>
  <c r="M23" i="8"/>
  <c r="M24" i="8"/>
  <c r="M25" i="8"/>
  <c r="M28" i="8"/>
  <c r="M29" i="8"/>
  <c r="M31" i="8"/>
  <c r="M32" i="8"/>
  <c r="M35" i="8"/>
  <c r="J4" i="8"/>
  <c r="J5" i="8"/>
  <c r="J6" i="8"/>
  <c r="J7" i="8"/>
  <c r="J8" i="8"/>
  <c r="J9" i="8"/>
  <c r="J12" i="8"/>
  <c r="J13" i="8"/>
  <c r="J16" i="8"/>
  <c r="J17" i="8"/>
  <c r="J18" i="8"/>
  <c r="J19" i="8"/>
  <c r="J20" i="8"/>
  <c r="J23" i="8"/>
  <c r="J24" i="8"/>
  <c r="J25" i="8"/>
  <c r="J28" i="8"/>
  <c r="J29" i="8"/>
  <c r="J31" i="8"/>
  <c r="J32" i="8"/>
  <c r="J35" i="8"/>
  <c r="M59" i="5"/>
  <c r="J59" i="5"/>
  <c r="M47" i="5"/>
  <c r="M50" i="5"/>
  <c r="J47" i="5"/>
  <c r="J50" i="5"/>
  <c r="M38" i="5"/>
  <c r="J38" i="5"/>
  <c r="M4" i="5"/>
  <c r="M5" i="5"/>
  <c r="M6" i="5"/>
  <c r="M7" i="5"/>
  <c r="M8" i="5"/>
  <c r="M9" i="5"/>
  <c r="M10" i="5"/>
  <c r="M11" i="5"/>
  <c r="M12" i="5"/>
  <c r="M15" i="5"/>
  <c r="M16" i="5"/>
  <c r="M17" i="5"/>
  <c r="M20" i="5"/>
  <c r="M21" i="5"/>
  <c r="M22" i="5"/>
  <c r="M25" i="5"/>
  <c r="M26" i="5"/>
  <c r="M29" i="5"/>
  <c r="J4" i="5"/>
  <c r="J5" i="5"/>
  <c r="J6" i="5"/>
  <c r="J7" i="5"/>
  <c r="J8" i="5"/>
  <c r="J9" i="5"/>
  <c r="J10" i="5"/>
  <c r="J11" i="5"/>
  <c r="J12" i="5"/>
  <c r="J15" i="5"/>
  <c r="J16" i="5"/>
  <c r="J17" i="5"/>
  <c r="J20" i="5"/>
  <c r="J21" i="5"/>
  <c r="J22" i="5"/>
  <c r="J25" i="5"/>
  <c r="J26" i="5"/>
  <c r="J29" i="5"/>
  <c r="M124" i="6"/>
  <c r="M121" i="6"/>
  <c r="M118" i="6"/>
  <c r="J118" i="6"/>
  <c r="J121" i="6"/>
  <c r="J124" i="6"/>
  <c r="M64" i="6"/>
  <c r="M65" i="6"/>
  <c r="M68" i="6"/>
  <c r="M69" i="6"/>
  <c r="M72" i="6"/>
  <c r="M73" i="6"/>
  <c r="M74" i="6"/>
  <c r="M77" i="6"/>
  <c r="M80" i="6"/>
  <c r="M83" i="6"/>
  <c r="M86" i="6"/>
  <c r="M89" i="6"/>
  <c r="M92" i="6"/>
  <c r="M95" i="6"/>
  <c r="M98" i="6"/>
  <c r="M99" i="6"/>
  <c r="M100" i="6"/>
  <c r="M103" i="6"/>
  <c r="M106" i="6"/>
  <c r="M109" i="6"/>
  <c r="J64" i="6"/>
  <c r="J65" i="6"/>
  <c r="J68" i="6"/>
  <c r="J69" i="6"/>
  <c r="J72" i="6"/>
  <c r="J73" i="6"/>
  <c r="J74" i="6"/>
  <c r="J77" i="6"/>
  <c r="J80" i="6"/>
  <c r="J83" i="6"/>
  <c r="J86" i="6"/>
  <c r="J89" i="6"/>
  <c r="J92" i="6"/>
  <c r="J95" i="6"/>
  <c r="J98" i="6"/>
  <c r="J99" i="6"/>
  <c r="J100" i="6"/>
  <c r="J103" i="6"/>
  <c r="J106" i="6"/>
  <c r="J109" i="6"/>
  <c r="M4" i="6"/>
  <c r="M5" i="6"/>
  <c r="M6" i="6"/>
  <c r="M9" i="6"/>
  <c r="M10" i="6"/>
  <c r="M13" i="6"/>
  <c r="M16" i="6"/>
  <c r="M17" i="6"/>
  <c r="M18" i="6"/>
  <c r="M19" i="6"/>
  <c r="M22" i="6"/>
  <c r="M23" i="6"/>
  <c r="M24" i="6"/>
  <c r="M27" i="6"/>
  <c r="M28" i="6"/>
  <c r="M31" i="6"/>
  <c r="M34" i="6"/>
  <c r="M35" i="6"/>
  <c r="M38" i="6"/>
  <c r="M41" i="6"/>
  <c r="M44" i="6"/>
  <c r="M45" i="6"/>
  <c r="M46" i="6"/>
  <c r="M49" i="6"/>
  <c r="M52" i="6"/>
  <c r="M55" i="6"/>
  <c r="J4" i="6"/>
  <c r="J5" i="6"/>
  <c r="J6" i="6"/>
  <c r="J9" i="6"/>
  <c r="J10" i="6"/>
  <c r="J13" i="6"/>
  <c r="J16" i="6"/>
  <c r="J17" i="6"/>
  <c r="J18" i="6"/>
  <c r="J19" i="6"/>
  <c r="J22" i="6"/>
  <c r="J23" i="6"/>
  <c r="J24" i="6"/>
  <c r="J27" i="6"/>
  <c r="J28" i="6"/>
  <c r="J31" i="6"/>
  <c r="J34" i="6"/>
  <c r="J35" i="6"/>
  <c r="J38" i="6"/>
  <c r="J41" i="6"/>
  <c r="J44" i="6"/>
  <c r="J45" i="6"/>
  <c r="J46" i="6"/>
  <c r="J49" i="6"/>
  <c r="J52" i="6"/>
  <c r="J55" i="6"/>
  <c r="M33" i="7"/>
  <c r="M36" i="7"/>
  <c r="M37" i="7"/>
  <c r="M40" i="7"/>
  <c r="M41" i="7"/>
  <c r="M42" i="7"/>
  <c r="M43" i="7"/>
  <c r="M44" i="7"/>
  <c r="J33" i="7"/>
  <c r="J36" i="7"/>
  <c r="J37" i="7"/>
  <c r="J40" i="7"/>
  <c r="J41" i="7"/>
  <c r="J42" i="7"/>
  <c r="J43" i="7"/>
  <c r="J44" i="7"/>
  <c r="M20" i="7"/>
  <c r="M21" i="7"/>
  <c r="M22" i="7"/>
  <c r="M23" i="7"/>
  <c r="M24" i="7"/>
  <c r="M14" i="7"/>
  <c r="M15" i="7"/>
  <c r="M16" i="7"/>
  <c r="M17" i="7"/>
  <c r="M11" i="7"/>
  <c r="M7" i="7"/>
  <c r="M8" i="7"/>
  <c r="M4" i="7"/>
  <c r="J20" i="7"/>
  <c r="J21" i="7"/>
  <c r="J22" i="7"/>
  <c r="J23" i="7"/>
  <c r="J24" i="7"/>
  <c r="J14" i="7"/>
  <c r="J15" i="7"/>
  <c r="J16" i="7"/>
  <c r="J17" i="7"/>
  <c r="J11" i="7"/>
  <c r="J7" i="7"/>
  <c r="J8" i="7"/>
  <c r="J4" i="7"/>
  <c r="J52" i="4"/>
  <c r="M52" i="4"/>
  <c r="J43" i="4"/>
  <c r="J38" i="4"/>
  <c r="J39" i="4"/>
  <c r="J40" i="4"/>
  <c r="M43" i="4"/>
  <c r="M38" i="4"/>
  <c r="M39" i="4"/>
  <c r="M40" i="4"/>
  <c r="M35" i="4"/>
  <c r="M26" i="4"/>
  <c r="M23" i="4"/>
  <c r="M20" i="4"/>
  <c r="M14" i="4"/>
  <c r="M15" i="4"/>
  <c r="M16" i="4"/>
  <c r="M17" i="4"/>
  <c r="M8" i="4"/>
  <c r="M9" i="4"/>
  <c r="M10" i="4"/>
  <c r="M11" i="4"/>
  <c r="M5" i="4"/>
  <c r="M4" i="4"/>
  <c r="J26" i="4"/>
  <c r="J23" i="4"/>
  <c r="J20" i="4"/>
  <c r="J14" i="4"/>
  <c r="J15" i="4"/>
  <c r="J16" i="4"/>
  <c r="J17" i="4"/>
  <c r="J8" i="4"/>
  <c r="J9" i="4"/>
  <c r="J10" i="4"/>
  <c r="J11" i="4"/>
  <c r="J4" i="4"/>
  <c r="J5" i="4"/>
  <c r="M58" i="3"/>
  <c r="M48" i="3"/>
  <c r="M49" i="3"/>
  <c r="M45" i="3"/>
  <c r="M42" i="3"/>
  <c r="M39" i="3"/>
  <c r="M30" i="3"/>
  <c r="M23" i="3"/>
  <c r="M24" i="3"/>
  <c r="M25" i="3"/>
  <c r="M26" i="3"/>
  <c r="M27" i="3"/>
  <c r="M14" i="3"/>
  <c r="M15" i="3"/>
  <c r="M16" i="3"/>
  <c r="M17" i="3"/>
  <c r="M18" i="3"/>
  <c r="M19" i="3"/>
  <c r="M20" i="3"/>
  <c r="M8" i="3"/>
  <c r="M9" i="3"/>
  <c r="M10" i="3"/>
  <c r="M11" i="3"/>
  <c r="M4" i="3"/>
  <c r="M5" i="3"/>
  <c r="J58" i="3"/>
  <c r="J48" i="3"/>
  <c r="J49" i="3"/>
  <c r="J45" i="3"/>
  <c r="J42" i="3"/>
  <c r="J39" i="3"/>
  <c r="J30" i="3"/>
  <c r="J23" i="3"/>
  <c r="J24" i="3"/>
  <c r="J25" i="3"/>
  <c r="J26" i="3"/>
  <c r="J27" i="3"/>
  <c r="J14" i="3"/>
  <c r="J15" i="3"/>
  <c r="J16" i="3"/>
  <c r="J17" i="3"/>
  <c r="J18" i="3"/>
  <c r="J19" i="3"/>
  <c r="J20" i="3"/>
  <c r="J8" i="3"/>
  <c r="J9" i="3"/>
  <c r="J10" i="3"/>
  <c r="J11" i="3"/>
  <c r="J5" i="3"/>
  <c r="J4" i="3"/>
  <c r="L28" i="1"/>
  <c r="I28" i="1"/>
  <c r="H48" i="9"/>
  <c r="H43" i="9"/>
  <c r="H44" i="9"/>
  <c r="H27" i="9"/>
  <c r="H28" i="9"/>
  <c r="H29" i="9"/>
  <c r="H30" i="9"/>
  <c r="H14" i="9"/>
  <c r="H15" i="9"/>
  <c r="H16" i="9"/>
  <c r="H17" i="9"/>
  <c r="H18" i="9"/>
  <c r="H19" i="9"/>
  <c r="H20" i="9"/>
  <c r="H21" i="9"/>
  <c r="H22" i="9"/>
  <c r="H23" i="9"/>
  <c r="H8" i="9"/>
  <c r="H9" i="9"/>
  <c r="H10" i="9"/>
  <c r="H60" i="9"/>
  <c r="H57" i="9"/>
  <c r="H47" i="9"/>
  <c r="H42" i="9"/>
  <c r="H33" i="9"/>
  <c r="H26" i="9"/>
  <c r="H13" i="9"/>
  <c r="H7" i="9"/>
  <c r="H4" i="9"/>
  <c r="G58" i="9"/>
  <c r="G61" i="9"/>
  <c r="G49" i="9"/>
  <c r="G45" i="9"/>
  <c r="G34" i="9"/>
  <c r="G31" i="9"/>
  <c r="G5" i="9"/>
  <c r="G11" i="9"/>
  <c r="G24" i="9"/>
  <c r="H70" i="8"/>
  <c r="G71" i="8"/>
  <c r="G73" i="8" s="1"/>
  <c r="G60" i="1" s="1"/>
  <c r="H50" i="8"/>
  <c r="H51" i="8"/>
  <c r="H52" i="8"/>
  <c r="H45" i="8"/>
  <c r="H46" i="8"/>
  <c r="H61" i="8"/>
  <c r="H58" i="8"/>
  <c r="H55" i="8"/>
  <c r="H49" i="8"/>
  <c r="H44" i="8"/>
  <c r="G62" i="8"/>
  <c r="G59" i="8"/>
  <c r="G56" i="8"/>
  <c r="G53" i="8"/>
  <c r="G47" i="8"/>
  <c r="H29" i="8"/>
  <c r="H24" i="8"/>
  <c r="H25" i="8"/>
  <c r="H17" i="8"/>
  <c r="H18" i="8"/>
  <c r="H19" i="8"/>
  <c r="H20" i="8"/>
  <c r="H35" i="8"/>
  <c r="H32" i="8"/>
  <c r="H28" i="8"/>
  <c r="H23" i="8"/>
  <c r="H16" i="8"/>
  <c r="H13" i="8"/>
  <c r="H12" i="8"/>
  <c r="H5" i="8"/>
  <c r="H6" i="8"/>
  <c r="H7" i="8"/>
  <c r="H8" i="8"/>
  <c r="H9" i="8"/>
  <c r="H4" i="8"/>
  <c r="G36" i="8"/>
  <c r="G33" i="8"/>
  <c r="G30" i="8"/>
  <c r="G26" i="8"/>
  <c r="G21" i="8"/>
  <c r="G14" i="8"/>
  <c r="G10" i="8"/>
  <c r="H59" i="5"/>
  <c r="H50" i="5"/>
  <c r="H47" i="5"/>
  <c r="H38" i="5"/>
  <c r="G60" i="5"/>
  <c r="G51" i="5"/>
  <c r="G48" i="5"/>
  <c r="G39" i="5"/>
  <c r="G41" i="5" s="1"/>
  <c r="H26" i="5"/>
  <c r="H21" i="5"/>
  <c r="H22" i="5"/>
  <c r="H16" i="5"/>
  <c r="H17" i="5"/>
  <c r="H29" i="5"/>
  <c r="H25" i="5"/>
  <c r="H20" i="5"/>
  <c r="H15" i="5"/>
  <c r="H5" i="5"/>
  <c r="H6" i="5"/>
  <c r="H7" i="5"/>
  <c r="H8" i="5"/>
  <c r="H9" i="5"/>
  <c r="H10" i="5"/>
  <c r="H11" i="5"/>
  <c r="H12" i="5"/>
  <c r="H4" i="5"/>
  <c r="G30" i="5"/>
  <c r="G27" i="5"/>
  <c r="G23" i="5"/>
  <c r="G18" i="5"/>
  <c r="G13" i="5"/>
  <c r="H121" i="6"/>
  <c r="H124" i="6"/>
  <c r="H118" i="6"/>
  <c r="G125" i="6"/>
  <c r="G122" i="6"/>
  <c r="G119" i="6"/>
  <c r="H65" i="6"/>
  <c r="H68" i="6"/>
  <c r="H69" i="6"/>
  <c r="H72" i="6"/>
  <c r="H73" i="6"/>
  <c r="H74" i="6"/>
  <c r="H77" i="6"/>
  <c r="H80" i="6"/>
  <c r="H83" i="6"/>
  <c r="H86" i="6"/>
  <c r="H89" i="6"/>
  <c r="H92" i="6"/>
  <c r="H95" i="6"/>
  <c r="H98" i="6"/>
  <c r="H99" i="6"/>
  <c r="H100" i="6"/>
  <c r="H103" i="6"/>
  <c r="H106" i="6"/>
  <c r="H109" i="6"/>
  <c r="H64" i="6"/>
  <c r="G110" i="6"/>
  <c r="G107" i="6"/>
  <c r="G104" i="6"/>
  <c r="G101" i="6"/>
  <c r="G96" i="6"/>
  <c r="G93" i="6"/>
  <c r="G90" i="6"/>
  <c r="G87" i="6"/>
  <c r="G84" i="6"/>
  <c r="G81" i="6"/>
  <c r="G78" i="6"/>
  <c r="G75" i="6"/>
  <c r="G70" i="6"/>
  <c r="G66" i="6"/>
  <c r="H5" i="6"/>
  <c r="H6" i="6"/>
  <c r="H9" i="6"/>
  <c r="H10" i="6"/>
  <c r="H13" i="6"/>
  <c r="H16" i="6"/>
  <c r="H17" i="6"/>
  <c r="H18" i="6"/>
  <c r="H19" i="6"/>
  <c r="H22" i="6"/>
  <c r="H23" i="6"/>
  <c r="H24" i="6"/>
  <c r="H27" i="6"/>
  <c r="H4" i="6"/>
  <c r="H31" i="6"/>
  <c r="H34" i="6"/>
  <c r="H35" i="6"/>
  <c r="H38" i="6"/>
  <c r="H41" i="6"/>
  <c r="H44" i="6"/>
  <c r="H45" i="6"/>
  <c r="H46" i="6"/>
  <c r="H49" i="6"/>
  <c r="H52" i="6"/>
  <c r="H55" i="6"/>
  <c r="H28" i="6"/>
  <c r="G56" i="6"/>
  <c r="G53" i="6"/>
  <c r="G50" i="6"/>
  <c r="G47" i="6"/>
  <c r="G42" i="6"/>
  <c r="G39" i="6"/>
  <c r="G36" i="6"/>
  <c r="G32" i="6"/>
  <c r="G29" i="6"/>
  <c r="G25" i="6"/>
  <c r="G20" i="6"/>
  <c r="G14" i="6"/>
  <c r="G11" i="6"/>
  <c r="G7" i="6"/>
  <c r="H44" i="7"/>
  <c r="H36" i="7"/>
  <c r="H37" i="7"/>
  <c r="H40" i="7"/>
  <c r="H41" i="7"/>
  <c r="H42" i="7"/>
  <c r="H43" i="7"/>
  <c r="H33" i="7"/>
  <c r="H7" i="7"/>
  <c r="H8" i="7"/>
  <c r="H11" i="7"/>
  <c r="H14" i="7"/>
  <c r="H15" i="7"/>
  <c r="H16" i="7"/>
  <c r="H17" i="7"/>
  <c r="H20" i="7"/>
  <c r="H21" i="7"/>
  <c r="H22" i="7"/>
  <c r="H23" i="7"/>
  <c r="H24" i="7"/>
  <c r="H4" i="7"/>
  <c r="G38" i="7"/>
  <c r="H38" i="7" s="1"/>
  <c r="F38" i="7"/>
  <c r="G34" i="7"/>
  <c r="G45" i="7"/>
  <c r="G25" i="7"/>
  <c r="G18" i="7"/>
  <c r="G12" i="7"/>
  <c r="G9" i="7"/>
  <c r="G5" i="7"/>
  <c r="G53" i="5" l="1"/>
  <c r="G51" i="9"/>
  <c r="G67" i="1" s="1"/>
  <c r="G63" i="9"/>
  <c r="G45" i="1"/>
  <c r="G48" i="1"/>
  <c r="G47" i="7"/>
  <c r="G36" i="9"/>
  <c r="G38" i="8"/>
  <c r="G64" i="8"/>
  <c r="G62" i="5"/>
  <c r="G32" i="5"/>
  <c r="G127" i="6"/>
  <c r="G112" i="6"/>
  <c r="G58" i="6"/>
  <c r="G27" i="7"/>
  <c r="H5" i="4"/>
  <c r="H8" i="4"/>
  <c r="H9" i="4"/>
  <c r="H10" i="4"/>
  <c r="H11" i="4"/>
  <c r="H14" i="4"/>
  <c r="H15" i="4"/>
  <c r="H16" i="4"/>
  <c r="H17" i="4"/>
  <c r="H20" i="4"/>
  <c r="H23" i="4"/>
  <c r="H26" i="4"/>
  <c r="H4" i="4"/>
  <c r="H52" i="4"/>
  <c r="H53" i="4" s="1"/>
  <c r="G53" i="4"/>
  <c r="H38" i="4"/>
  <c r="H39" i="4"/>
  <c r="H40" i="4"/>
  <c r="H43" i="4"/>
  <c r="H35" i="4"/>
  <c r="G44" i="4"/>
  <c r="G41" i="4"/>
  <c r="G36" i="4"/>
  <c r="G27" i="4"/>
  <c r="G24" i="4"/>
  <c r="G21" i="4"/>
  <c r="G18" i="4"/>
  <c r="G12" i="4"/>
  <c r="G6" i="4"/>
  <c r="H58" i="3"/>
  <c r="G59" i="3"/>
  <c r="H49" i="3"/>
  <c r="H48" i="3"/>
  <c r="H45" i="3"/>
  <c r="H42" i="3"/>
  <c r="H39" i="3"/>
  <c r="G50" i="3"/>
  <c r="G46" i="3"/>
  <c r="G43" i="3"/>
  <c r="G40" i="3"/>
  <c r="H30" i="3"/>
  <c r="H24" i="3"/>
  <c r="H25" i="3"/>
  <c r="H26" i="3"/>
  <c r="H27" i="3"/>
  <c r="H23" i="3"/>
  <c r="H15" i="3"/>
  <c r="H16" i="3"/>
  <c r="H17" i="3"/>
  <c r="H18" i="3"/>
  <c r="H19" i="3"/>
  <c r="H20" i="3"/>
  <c r="H14" i="3"/>
  <c r="H9" i="3"/>
  <c r="H10" i="3"/>
  <c r="H11" i="3"/>
  <c r="H8" i="3"/>
  <c r="H5" i="3"/>
  <c r="H4" i="3"/>
  <c r="G31" i="3"/>
  <c r="G28" i="3"/>
  <c r="G21" i="3"/>
  <c r="G12" i="3"/>
  <c r="G6" i="3"/>
  <c r="G70" i="1" l="1"/>
  <c r="G44" i="1"/>
  <c r="G49" i="1"/>
  <c r="G38" i="1"/>
  <c r="G35" i="1"/>
  <c r="G25" i="1"/>
  <c r="G55" i="4"/>
  <c r="G66" i="1"/>
  <c r="G57" i="1"/>
  <c r="G56" i="1"/>
  <c r="G34" i="1"/>
  <c r="G24" i="1"/>
  <c r="G33" i="3"/>
  <c r="G4" i="1" s="1"/>
  <c r="G52" i="3"/>
  <c r="G5" i="1" s="1"/>
  <c r="G61" i="3"/>
  <c r="G29" i="4"/>
  <c r="G46" i="4"/>
  <c r="L16" i="4"/>
  <c r="K16" i="4"/>
  <c r="L19" i="6"/>
  <c r="K19" i="6"/>
  <c r="K28" i="1"/>
  <c r="J28" i="1"/>
  <c r="E28" i="1"/>
  <c r="E5" i="3"/>
  <c r="G46" i="1" l="1"/>
  <c r="G50" i="1"/>
  <c r="G18" i="1"/>
  <c r="G15" i="1"/>
  <c r="G14" i="1"/>
  <c r="G68" i="1"/>
  <c r="G58" i="1"/>
  <c r="G36" i="1"/>
  <c r="G26" i="1"/>
  <c r="G8" i="1"/>
  <c r="G6" i="1"/>
  <c r="G52" i="1" l="1"/>
  <c r="G16" i="1"/>
  <c r="G20" i="1" s="1"/>
  <c r="G72" i="1"/>
  <c r="G62" i="1"/>
  <c r="G40" i="1"/>
  <c r="G30" i="1"/>
  <c r="G10" i="1"/>
  <c r="E74" i="6" l="1"/>
  <c r="E59" i="5"/>
  <c r="D50" i="3"/>
  <c r="F50" i="3"/>
  <c r="H50" i="3" s="1"/>
  <c r="C50" i="3"/>
  <c r="E9" i="4"/>
  <c r="E10" i="4"/>
  <c r="E11" i="4"/>
  <c r="F46" i="3"/>
  <c r="H46" i="3" s="1"/>
  <c r="F43" i="3"/>
  <c r="H43" i="3" s="1"/>
  <c r="D43" i="3"/>
  <c r="D46" i="3"/>
  <c r="C46" i="3"/>
  <c r="C43" i="3"/>
  <c r="M46" i="3" l="1"/>
  <c r="J46" i="3"/>
  <c r="M50" i="3"/>
  <c r="J50" i="3"/>
  <c r="M43" i="3"/>
  <c r="J43" i="3"/>
  <c r="K6" i="8"/>
  <c r="L6" i="8"/>
  <c r="E6" i="8"/>
  <c r="E15" i="4"/>
  <c r="E16" i="4"/>
  <c r="E17" i="4"/>
  <c r="L74" i="6"/>
  <c r="K74" i="6"/>
  <c r="C59" i="3"/>
  <c r="K45" i="8"/>
  <c r="L45" i="8"/>
  <c r="E45" i="8"/>
  <c r="D9" i="7"/>
  <c r="F9" i="7"/>
  <c r="H9" i="7" s="1"/>
  <c r="C9" i="7"/>
  <c r="E60" i="9"/>
  <c r="E57" i="9"/>
  <c r="E58" i="9" s="1"/>
  <c r="L60" i="9"/>
  <c r="L57" i="9"/>
  <c r="K60" i="9"/>
  <c r="K57" i="9"/>
  <c r="C61" i="9"/>
  <c r="D61" i="9"/>
  <c r="E61" i="9"/>
  <c r="F61" i="9"/>
  <c r="H61" i="9" s="1"/>
  <c r="C58" i="9"/>
  <c r="D58" i="9"/>
  <c r="F58" i="9"/>
  <c r="L48" i="9"/>
  <c r="L43" i="9"/>
  <c r="L42" i="9"/>
  <c r="K48" i="9"/>
  <c r="K47" i="9"/>
  <c r="K43" i="9"/>
  <c r="K44" i="9"/>
  <c r="K42" i="9"/>
  <c r="E48" i="9"/>
  <c r="E47" i="9"/>
  <c r="E43" i="9"/>
  <c r="E44" i="9"/>
  <c r="E42" i="9"/>
  <c r="L47" i="9"/>
  <c r="L44" i="9"/>
  <c r="C49" i="9"/>
  <c r="D49" i="9"/>
  <c r="F49" i="9"/>
  <c r="H49" i="9" s="1"/>
  <c r="C45" i="9"/>
  <c r="D45" i="9"/>
  <c r="F45" i="9"/>
  <c r="H45" i="9" s="1"/>
  <c r="C34" i="9"/>
  <c r="F34" i="9"/>
  <c r="H34" i="9" s="1"/>
  <c r="D34" i="9"/>
  <c r="C31" i="9"/>
  <c r="D31" i="9"/>
  <c r="F31" i="9"/>
  <c r="H31" i="9" s="1"/>
  <c r="C24" i="9"/>
  <c r="D24" i="9"/>
  <c r="F24" i="9"/>
  <c r="H24" i="9" s="1"/>
  <c r="C11" i="9"/>
  <c r="D11" i="9"/>
  <c r="F11" i="9"/>
  <c r="H11" i="9" s="1"/>
  <c r="E33" i="9"/>
  <c r="E34" i="9" s="1"/>
  <c r="E30" i="9"/>
  <c r="E29" i="9"/>
  <c r="E28" i="9"/>
  <c r="E27" i="9"/>
  <c r="E26" i="9"/>
  <c r="E23" i="9"/>
  <c r="E22" i="9"/>
  <c r="E21" i="9"/>
  <c r="E20" i="9"/>
  <c r="E19" i="9"/>
  <c r="E18" i="9"/>
  <c r="E17" i="9"/>
  <c r="E16" i="9"/>
  <c r="E15" i="9"/>
  <c r="E14" i="9"/>
  <c r="E13" i="9"/>
  <c r="E10" i="9"/>
  <c r="E9" i="9"/>
  <c r="E8" i="9"/>
  <c r="E7" i="9"/>
  <c r="K30" i="9"/>
  <c r="K28" i="9"/>
  <c r="K27" i="9"/>
  <c r="K26" i="9"/>
  <c r="K22" i="9"/>
  <c r="K21" i="9"/>
  <c r="K20" i="9"/>
  <c r="K19" i="9"/>
  <c r="K18" i="9"/>
  <c r="K17" i="9"/>
  <c r="K16" i="9"/>
  <c r="K15" i="9"/>
  <c r="K14" i="9"/>
  <c r="K13" i="9"/>
  <c r="K10" i="9"/>
  <c r="K8" i="9"/>
  <c r="K7" i="9"/>
  <c r="K29" i="9"/>
  <c r="K23" i="9"/>
  <c r="K9" i="9"/>
  <c r="L30" i="9"/>
  <c r="L29" i="9"/>
  <c r="L27" i="9"/>
  <c r="L26" i="9"/>
  <c r="L23" i="9"/>
  <c r="L22" i="9"/>
  <c r="L21" i="9"/>
  <c r="L20" i="9"/>
  <c r="L19" i="9"/>
  <c r="L18" i="9"/>
  <c r="L17" i="9"/>
  <c r="L16" i="9"/>
  <c r="L15" i="9"/>
  <c r="L14" i="9"/>
  <c r="L13" i="9"/>
  <c r="L10" i="9"/>
  <c r="L9" i="9"/>
  <c r="L8" i="9"/>
  <c r="L4" i="9"/>
  <c r="E4" i="9"/>
  <c r="E5" i="9" s="1"/>
  <c r="K4" i="9"/>
  <c r="C5" i="9"/>
  <c r="D5" i="9"/>
  <c r="F5" i="9"/>
  <c r="L70" i="8"/>
  <c r="E70" i="8"/>
  <c r="E71" i="8" s="1"/>
  <c r="E73" i="8" s="1"/>
  <c r="E60" i="1" s="1"/>
  <c r="D71" i="8"/>
  <c r="D73" i="8" s="1"/>
  <c r="D60" i="1" s="1"/>
  <c r="F71" i="8"/>
  <c r="C71" i="8"/>
  <c r="L51" i="8"/>
  <c r="L49" i="8"/>
  <c r="L44" i="8"/>
  <c r="L58" i="8"/>
  <c r="L52" i="8"/>
  <c r="L50" i="8"/>
  <c r="L46" i="8"/>
  <c r="K58" i="8"/>
  <c r="K52" i="8"/>
  <c r="K51" i="8"/>
  <c r="K50" i="8"/>
  <c r="K44" i="8"/>
  <c r="E61" i="8"/>
  <c r="E62" i="8" s="1"/>
  <c r="E58" i="8"/>
  <c r="E59" i="8" s="1"/>
  <c r="E55" i="8"/>
  <c r="E56" i="8" s="1"/>
  <c r="E52" i="8"/>
  <c r="E51" i="8"/>
  <c r="E50" i="8"/>
  <c r="E49" i="8"/>
  <c r="E46" i="8"/>
  <c r="E44" i="8"/>
  <c r="C62" i="8"/>
  <c r="D62" i="8"/>
  <c r="F62" i="8"/>
  <c r="H62" i="8" s="1"/>
  <c r="C59" i="8"/>
  <c r="D59" i="8"/>
  <c r="F59" i="8"/>
  <c r="H59" i="8" s="1"/>
  <c r="C56" i="8"/>
  <c r="D56" i="8"/>
  <c r="F56" i="8"/>
  <c r="H56" i="8" s="1"/>
  <c r="C53" i="8"/>
  <c r="D53" i="8"/>
  <c r="F53" i="8"/>
  <c r="H53" i="8" s="1"/>
  <c r="C47" i="8"/>
  <c r="D47" i="8"/>
  <c r="F47" i="8"/>
  <c r="H47" i="8" s="1"/>
  <c r="L9" i="8"/>
  <c r="L8" i="8"/>
  <c r="L7" i="8"/>
  <c r="L5" i="8"/>
  <c r="L4" i="8"/>
  <c r="L13" i="8"/>
  <c r="L12" i="8"/>
  <c r="L20" i="8"/>
  <c r="L19" i="8"/>
  <c r="L18" i="8"/>
  <c r="L17" i="8"/>
  <c r="L16" i="8"/>
  <c r="L25" i="8"/>
  <c r="L24" i="8"/>
  <c r="L23" i="8"/>
  <c r="L29" i="8"/>
  <c r="L28" i="8"/>
  <c r="L32" i="8"/>
  <c r="K35" i="8"/>
  <c r="K32" i="8"/>
  <c r="K29" i="8"/>
  <c r="K25" i="8"/>
  <c r="K23" i="8"/>
  <c r="K20" i="8"/>
  <c r="K19" i="8"/>
  <c r="K18" i="8"/>
  <c r="K17" i="8"/>
  <c r="K16" i="8"/>
  <c r="K13" i="8"/>
  <c r="K5" i="8"/>
  <c r="K7" i="8"/>
  <c r="K8" i="8"/>
  <c r="K9" i="8"/>
  <c r="K4" i="8"/>
  <c r="E35" i="8"/>
  <c r="E36" i="8" s="1"/>
  <c r="E32" i="8"/>
  <c r="E33" i="8" s="1"/>
  <c r="E29" i="8"/>
  <c r="E28" i="8"/>
  <c r="E25" i="8"/>
  <c r="E24" i="8"/>
  <c r="E23" i="8"/>
  <c r="E20" i="8"/>
  <c r="E19" i="8"/>
  <c r="E18" i="8"/>
  <c r="E17" i="8"/>
  <c r="E16" i="8"/>
  <c r="E13" i="8"/>
  <c r="E12" i="8"/>
  <c r="E5" i="8"/>
  <c r="E7" i="8"/>
  <c r="E8" i="8"/>
  <c r="E9" i="8"/>
  <c r="E4" i="8"/>
  <c r="C36" i="8"/>
  <c r="D36" i="8"/>
  <c r="F36" i="8"/>
  <c r="H36" i="8" s="1"/>
  <c r="C33" i="8"/>
  <c r="D33" i="8"/>
  <c r="F33" i="8"/>
  <c r="H33" i="8" s="1"/>
  <c r="C30" i="8"/>
  <c r="D30" i="8"/>
  <c r="F30" i="8"/>
  <c r="H30" i="8" s="1"/>
  <c r="C26" i="8"/>
  <c r="D26" i="8"/>
  <c r="F26" i="8"/>
  <c r="H26" i="8" s="1"/>
  <c r="C21" i="8"/>
  <c r="D21" i="8"/>
  <c r="F21" i="8"/>
  <c r="H21" i="8" s="1"/>
  <c r="C14" i="8"/>
  <c r="D14" i="8"/>
  <c r="F14" i="8"/>
  <c r="H14" i="8" s="1"/>
  <c r="D10" i="8"/>
  <c r="F10" i="8"/>
  <c r="H10" i="8" s="1"/>
  <c r="C10" i="8"/>
  <c r="E44" i="7"/>
  <c r="E43" i="7"/>
  <c r="E42" i="7"/>
  <c r="E41" i="7"/>
  <c r="E40" i="7"/>
  <c r="E36" i="7"/>
  <c r="E38" i="7" s="1"/>
  <c r="E33" i="7"/>
  <c r="E34" i="7" s="1"/>
  <c r="E24" i="7"/>
  <c r="E23" i="7"/>
  <c r="E22" i="7"/>
  <c r="E21" i="7"/>
  <c r="E20" i="7"/>
  <c r="E17" i="7"/>
  <c r="E16" i="7"/>
  <c r="E15" i="7"/>
  <c r="E14" i="7"/>
  <c r="E11" i="7"/>
  <c r="E12" i="7" s="1"/>
  <c r="E8" i="7"/>
  <c r="E7" i="7"/>
  <c r="E4" i="7"/>
  <c r="E5" i="7" s="1"/>
  <c r="C45" i="7"/>
  <c r="D45" i="7"/>
  <c r="F45" i="7"/>
  <c r="H45" i="7" s="1"/>
  <c r="D38" i="7"/>
  <c r="C38" i="7"/>
  <c r="D34" i="7"/>
  <c r="F34" i="7"/>
  <c r="H34" i="7" s="1"/>
  <c r="C34" i="7"/>
  <c r="L41" i="7"/>
  <c r="L42" i="7"/>
  <c r="L43" i="7"/>
  <c r="L44" i="7"/>
  <c r="L21" i="7"/>
  <c r="L22" i="7"/>
  <c r="L24" i="7"/>
  <c r="L16" i="7"/>
  <c r="L8" i="7"/>
  <c r="L20" i="7"/>
  <c r="L7" i="7"/>
  <c r="L4" i="7"/>
  <c r="K41" i="7"/>
  <c r="K42" i="7"/>
  <c r="K43" i="7"/>
  <c r="K44" i="7"/>
  <c r="K40" i="7"/>
  <c r="L36" i="7"/>
  <c r="K36" i="7"/>
  <c r="K33" i="7"/>
  <c r="K21" i="7"/>
  <c r="K22" i="7"/>
  <c r="K23" i="7"/>
  <c r="L23" i="7"/>
  <c r="K24" i="7"/>
  <c r="K15" i="7"/>
  <c r="L15" i="7"/>
  <c r="K16" i="7"/>
  <c r="K17" i="7"/>
  <c r="L17" i="7"/>
  <c r="K8" i="7"/>
  <c r="K20" i="7"/>
  <c r="K14" i="7"/>
  <c r="L11" i="7"/>
  <c r="K11" i="7"/>
  <c r="K7" i="7"/>
  <c r="K4" i="7"/>
  <c r="C25" i="7"/>
  <c r="D25" i="7"/>
  <c r="F25" i="7"/>
  <c r="H25" i="7" s="1"/>
  <c r="D18" i="7"/>
  <c r="F18" i="7"/>
  <c r="H18" i="7" s="1"/>
  <c r="C18" i="7"/>
  <c r="F12" i="7"/>
  <c r="H12" i="7" s="1"/>
  <c r="D12" i="7"/>
  <c r="C12" i="7"/>
  <c r="D5" i="7"/>
  <c r="F5" i="7"/>
  <c r="H5" i="7" s="1"/>
  <c r="C5" i="7"/>
  <c r="D75" i="6"/>
  <c r="F75" i="6"/>
  <c r="H75" i="6" s="1"/>
  <c r="C75" i="6"/>
  <c r="D101" i="6"/>
  <c r="F101" i="6"/>
  <c r="H101" i="6" s="1"/>
  <c r="C101" i="6"/>
  <c r="F70" i="6"/>
  <c r="H70" i="6" s="1"/>
  <c r="D70" i="6"/>
  <c r="C70" i="6"/>
  <c r="F66" i="6"/>
  <c r="H66" i="6" s="1"/>
  <c r="D66" i="6"/>
  <c r="C66" i="6"/>
  <c r="F20" i="6"/>
  <c r="H20" i="6" s="1"/>
  <c r="E19" i="6"/>
  <c r="D20" i="6"/>
  <c r="C20" i="6"/>
  <c r="F125" i="6"/>
  <c r="H125" i="6" s="1"/>
  <c r="D125" i="6"/>
  <c r="C125" i="6"/>
  <c r="F122" i="6"/>
  <c r="H122" i="6" s="1"/>
  <c r="D122" i="6"/>
  <c r="C122" i="6"/>
  <c r="F119" i="6"/>
  <c r="D119" i="6"/>
  <c r="C119" i="6"/>
  <c r="L124" i="6"/>
  <c r="K124" i="6"/>
  <c r="E124" i="6"/>
  <c r="E125" i="6" s="1"/>
  <c r="L121" i="6"/>
  <c r="K121" i="6"/>
  <c r="E121" i="6"/>
  <c r="E122" i="6" s="1"/>
  <c r="L118" i="6"/>
  <c r="E118" i="6"/>
  <c r="E119" i="6" s="1"/>
  <c r="F110" i="6"/>
  <c r="H110" i="6" s="1"/>
  <c r="D110" i="6"/>
  <c r="C110" i="6"/>
  <c r="F107" i="6"/>
  <c r="H107" i="6" s="1"/>
  <c r="D107" i="6"/>
  <c r="C107" i="6"/>
  <c r="F104" i="6"/>
  <c r="H104" i="6" s="1"/>
  <c r="D104" i="6"/>
  <c r="C104" i="6"/>
  <c r="F96" i="6"/>
  <c r="H96" i="6" s="1"/>
  <c r="D96" i="6"/>
  <c r="C96" i="6"/>
  <c r="F93" i="6"/>
  <c r="H93" i="6" s="1"/>
  <c r="D93" i="6"/>
  <c r="C93" i="6"/>
  <c r="F90" i="6"/>
  <c r="H90" i="6" s="1"/>
  <c r="D90" i="6"/>
  <c r="C90" i="6"/>
  <c r="F87" i="6"/>
  <c r="H87" i="6" s="1"/>
  <c r="D87" i="6"/>
  <c r="C87" i="6"/>
  <c r="F84" i="6"/>
  <c r="H84" i="6" s="1"/>
  <c r="D84" i="6"/>
  <c r="C84" i="6"/>
  <c r="F81" i="6"/>
  <c r="H81" i="6" s="1"/>
  <c r="D81" i="6"/>
  <c r="C81" i="6"/>
  <c r="F78" i="6"/>
  <c r="H78" i="6" s="1"/>
  <c r="D78" i="6"/>
  <c r="C78" i="6"/>
  <c r="E73" i="6"/>
  <c r="L73" i="6"/>
  <c r="E69" i="6"/>
  <c r="K69" i="6"/>
  <c r="L69" i="6"/>
  <c r="L109" i="6"/>
  <c r="E109" i="6"/>
  <c r="E110" i="6" s="1"/>
  <c r="K106" i="6"/>
  <c r="E106" i="6"/>
  <c r="E107" i="6" s="1"/>
  <c r="K103" i="6"/>
  <c r="E103" i="6"/>
  <c r="E104" i="6" s="1"/>
  <c r="L100" i="6"/>
  <c r="K100" i="6"/>
  <c r="E100" i="6"/>
  <c r="L99" i="6"/>
  <c r="K99" i="6"/>
  <c r="E99" i="6"/>
  <c r="K98" i="6"/>
  <c r="E98" i="6"/>
  <c r="K95" i="6"/>
  <c r="E95" i="6"/>
  <c r="E96" i="6" s="1"/>
  <c r="L92" i="6"/>
  <c r="E92" i="6"/>
  <c r="E93" i="6" s="1"/>
  <c r="L89" i="6"/>
  <c r="K89" i="6"/>
  <c r="E89" i="6"/>
  <c r="E90" i="6" s="1"/>
  <c r="K86" i="6"/>
  <c r="E86" i="6"/>
  <c r="E87" i="6" s="1"/>
  <c r="K83" i="6"/>
  <c r="E83" i="6"/>
  <c r="E84" i="6" s="1"/>
  <c r="K80" i="6"/>
  <c r="E80" i="6"/>
  <c r="E81" i="6" s="1"/>
  <c r="K77" i="6"/>
  <c r="E77" i="6"/>
  <c r="E78" i="6" s="1"/>
  <c r="L72" i="6"/>
  <c r="K72" i="6"/>
  <c r="E72" i="6"/>
  <c r="L68" i="6"/>
  <c r="K68" i="6"/>
  <c r="E68" i="6"/>
  <c r="E65" i="6"/>
  <c r="K65" i="6"/>
  <c r="K64" i="6"/>
  <c r="E64" i="6"/>
  <c r="K28" i="6"/>
  <c r="L46" i="6"/>
  <c r="L35" i="6"/>
  <c r="L28" i="6"/>
  <c r="L23" i="6"/>
  <c r="L24" i="6"/>
  <c r="L18" i="6"/>
  <c r="L10" i="6"/>
  <c r="L55" i="6"/>
  <c r="L49" i="6"/>
  <c r="L44" i="6"/>
  <c r="L34" i="6"/>
  <c r="L5" i="6"/>
  <c r="L6" i="6"/>
  <c r="K46" i="6"/>
  <c r="K24" i="6"/>
  <c r="K17" i="6"/>
  <c r="K18" i="6"/>
  <c r="K10" i="6"/>
  <c r="K6" i="6"/>
  <c r="K49" i="6"/>
  <c r="K44" i="6"/>
  <c r="K41" i="6"/>
  <c r="K34" i="6"/>
  <c r="K31" i="6"/>
  <c r="K27" i="6"/>
  <c r="K22" i="6"/>
  <c r="K16" i="6"/>
  <c r="K9" i="6"/>
  <c r="K4" i="6"/>
  <c r="K45" i="6"/>
  <c r="L45" i="6"/>
  <c r="K35" i="6"/>
  <c r="K23" i="6"/>
  <c r="L41" i="6"/>
  <c r="K38" i="6"/>
  <c r="L22" i="6"/>
  <c r="L16" i="6"/>
  <c r="K13" i="6"/>
  <c r="L9" i="6"/>
  <c r="L4" i="6"/>
  <c r="E45" i="6"/>
  <c r="E46" i="6"/>
  <c r="E35" i="6"/>
  <c r="E28" i="6"/>
  <c r="E23" i="6"/>
  <c r="E24" i="6"/>
  <c r="E17" i="6"/>
  <c r="E18" i="6"/>
  <c r="E10" i="6"/>
  <c r="E55" i="6"/>
  <c r="E56" i="6" s="1"/>
  <c r="E52" i="6"/>
  <c r="E53" i="6" s="1"/>
  <c r="E49" i="6"/>
  <c r="E50" i="6" s="1"/>
  <c r="E44" i="6"/>
  <c r="E41" i="6"/>
  <c r="E42" i="6" s="1"/>
  <c r="E38" i="6"/>
  <c r="E39" i="6" s="1"/>
  <c r="E34" i="6"/>
  <c r="E31" i="6"/>
  <c r="E32" i="6" s="1"/>
  <c r="E27" i="6"/>
  <c r="E29" i="6" s="1"/>
  <c r="E22" i="6"/>
  <c r="E16" i="6"/>
  <c r="E13" i="6"/>
  <c r="E14" i="6" s="1"/>
  <c r="E9" i="6"/>
  <c r="E5" i="6"/>
  <c r="E6" i="6"/>
  <c r="E4" i="6"/>
  <c r="C53" i="6"/>
  <c r="D53" i="6"/>
  <c r="F53" i="6"/>
  <c r="H53" i="6" s="1"/>
  <c r="C56" i="6"/>
  <c r="D56" i="6"/>
  <c r="F56" i="6"/>
  <c r="H56" i="6" s="1"/>
  <c r="C50" i="6"/>
  <c r="D50" i="6"/>
  <c r="F50" i="6"/>
  <c r="H50" i="6" s="1"/>
  <c r="C47" i="6"/>
  <c r="D47" i="6"/>
  <c r="F47" i="6"/>
  <c r="H47" i="6" s="1"/>
  <c r="C42" i="6"/>
  <c r="D42" i="6"/>
  <c r="F42" i="6"/>
  <c r="H42" i="6" s="1"/>
  <c r="C39" i="6"/>
  <c r="D39" i="6"/>
  <c r="F39" i="6"/>
  <c r="H39" i="6" s="1"/>
  <c r="C36" i="6"/>
  <c r="D36" i="6"/>
  <c r="F36" i="6"/>
  <c r="H36" i="6" s="1"/>
  <c r="C32" i="6"/>
  <c r="D32" i="6"/>
  <c r="F32" i="6"/>
  <c r="H32" i="6" s="1"/>
  <c r="C29" i="6"/>
  <c r="D29" i="6"/>
  <c r="F29" i="6"/>
  <c r="H29" i="6" s="1"/>
  <c r="C25" i="6"/>
  <c r="D25" i="6"/>
  <c r="F25" i="6"/>
  <c r="H25" i="6" s="1"/>
  <c r="C14" i="6"/>
  <c r="D14" i="6"/>
  <c r="F14" i="6"/>
  <c r="H14" i="6" s="1"/>
  <c r="D11" i="6"/>
  <c r="F11" i="6"/>
  <c r="H11" i="6" s="1"/>
  <c r="C11" i="6"/>
  <c r="D7" i="6"/>
  <c r="F7" i="6"/>
  <c r="H7" i="6" s="1"/>
  <c r="C7" i="6"/>
  <c r="J61" i="9" l="1"/>
  <c r="K61" i="9" s="1"/>
  <c r="M61" i="9"/>
  <c r="L61" i="9" s="1"/>
  <c r="J24" i="9"/>
  <c r="M24" i="9"/>
  <c r="L24" i="9" s="1"/>
  <c r="M34" i="9"/>
  <c r="J34" i="9"/>
  <c r="M49" i="9"/>
  <c r="L49" i="9" s="1"/>
  <c r="J49" i="9"/>
  <c r="K49" i="9" s="1"/>
  <c r="M58" i="9"/>
  <c r="L58" i="9" s="1"/>
  <c r="J58" i="9"/>
  <c r="M11" i="6"/>
  <c r="J11" i="6"/>
  <c r="K11" i="6" s="1"/>
  <c r="M25" i="6"/>
  <c r="L25" i="6" s="1"/>
  <c r="J25" i="6"/>
  <c r="K25" i="6" s="1"/>
  <c r="M50" i="6"/>
  <c r="L50" i="6" s="1"/>
  <c r="J50" i="6"/>
  <c r="K50" i="6" s="1"/>
  <c r="M56" i="6"/>
  <c r="L56" i="6" s="1"/>
  <c r="J56" i="6"/>
  <c r="K56" i="6" s="1"/>
  <c r="M78" i="6"/>
  <c r="L78" i="6" s="1"/>
  <c r="J78" i="6"/>
  <c r="K78" i="6" s="1"/>
  <c r="M84" i="6"/>
  <c r="L84" i="6" s="1"/>
  <c r="J84" i="6"/>
  <c r="K84" i="6" s="1"/>
  <c r="M90" i="6"/>
  <c r="L90" i="6" s="1"/>
  <c r="J90" i="6"/>
  <c r="K90" i="6" s="1"/>
  <c r="M96" i="6"/>
  <c r="L96" i="6" s="1"/>
  <c r="J96" i="6"/>
  <c r="K96" i="6" s="1"/>
  <c r="M107" i="6"/>
  <c r="J107" i="6"/>
  <c r="K107" i="6" s="1"/>
  <c r="J119" i="6"/>
  <c r="M119" i="6"/>
  <c r="J125" i="6"/>
  <c r="M125" i="6"/>
  <c r="L125" i="6" s="1"/>
  <c r="M70" i="6"/>
  <c r="J70" i="6"/>
  <c r="K70" i="6" s="1"/>
  <c r="J75" i="6"/>
  <c r="K75" i="6" s="1"/>
  <c r="M75" i="6"/>
  <c r="L75" i="6" s="1"/>
  <c r="J7" i="6"/>
  <c r="K7" i="6" s="1"/>
  <c r="M7" i="6"/>
  <c r="L7" i="6" s="1"/>
  <c r="J47" i="6"/>
  <c r="K47" i="6" s="1"/>
  <c r="M47" i="6"/>
  <c r="L47" i="6" s="1"/>
  <c r="M53" i="6"/>
  <c r="L53" i="6" s="1"/>
  <c r="J53" i="6"/>
  <c r="K53" i="6" s="1"/>
  <c r="E101" i="6"/>
  <c r="M81" i="6"/>
  <c r="L81" i="6" s="1"/>
  <c r="J81" i="6"/>
  <c r="J87" i="6"/>
  <c r="K87" i="6" s="1"/>
  <c r="M87" i="6"/>
  <c r="M93" i="6"/>
  <c r="L93" i="6" s="1"/>
  <c r="J93" i="6"/>
  <c r="M104" i="6"/>
  <c r="L104" i="6" s="1"/>
  <c r="J104" i="6"/>
  <c r="K104" i="6" s="1"/>
  <c r="M110" i="6"/>
  <c r="L110" i="6" s="1"/>
  <c r="J110" i="6"/>
  <c r="M122" i="6"/>
  <c r="J122" i="6"/>
  <c r="K122" i="6" s="1"/>
  <c r="J20" i="6"/>
  <c r="K20" i="6" s="1"/>
  <c r="M20" i="6"/>
  <c r="M66" i="6"/>
  <c r="L66" i="6" s="1"/>
  <c r="J66" i="6"/>
  <c r="K66" i="6" s="1"/>
  <c r="J101" i="6"/>
  <c r="K101" i="6" s="1"/>
  <c r="M101" i="6"/>
  <c r="J12" i="7"/>
  <c r="M12" i="7"/>
  <c r="L12" i="7" s="1"/>
  <c r="M34" i="7"/>
  <c r="J34" i="7"/>
  <c r="K34" i="7" s="1"/>
  <c r="J5" i="7"/>
  <c r="M5" i="7"/>
  <c r="J18" i="7"/>
  <c r="M18" i="7"/>
  <c r="L18" i="7" s="1"/>
  <c r="J38" i="7"/>
  <c r="M38" i="7"/>
  <c r="J45" i="7"/>
  <c r="K45" i="7" s="1"/>
  <c r="M45" i="7"/>
  <c r="L45" i="7" s="1"/>
  <c r="E25" i="7"/>
  <c r="J9" i="7"/>
  <c r="K9" i="7" s="1"/>
  <c r="M9" i="7"/>
  <c r="L9" i="7" s="1"/>
  <c r="M11" i="9"/>
  <c r="L11" i="9" s="1"/>
  <c r="J11" i="9"/>
  <c r="K11" i="9" s="1"/>
  <c r="M31" i="9"/>
  <c r="L31" i="9" s="1"/>
  <c r="J31" i="9"/>
  <c r="K31" i="9" s="1"/>
  <c r="M45" i="9"/>
  <c r="L45" i="9" s="1"/>
  <c r="J45" i="9"/>
  <c r="K45" i="9" s="1"/>
  <c r="M5" i="9"/>
  <c r="L5" i="9" s="1"/>
  <c r="J5" i="9"/>
  <c r="K5" i="9" s="1"/>
  <c r="J10" i="8"/>
  <c r="K10" i="8" s="1"/>
  <c r="M10" i="8"/>
  <c r="M47" i="8"/>
  <c r="L47" i="8" s="1"/>
  <c r="J47" i="8"/>
  <c r="K47" i="8" s="1"/>
  <c r="M62" i="8"/>
  <c r="L62" i="8" s="1"/>
  <c r="J62" i="8"/>
  <c r="K62" i="8" s="1"/>
  <c r="C73" i="8"/>
  <c r="J71" i="8"/>
  <c r="M71" i="8"/>
  <c r="L71" i="8" s="1"/>
  <c r="J33" i="8"/>
  <c r="K33" i="8" s="1"/>
  <c r="M33" i="8"/>
  <c r="M21" i="8"/>
  <c r="L21" i="8" s="1"/>
  <c r="J21" i="8"/>
  <c r="K21" i="8" s="1"/>
  <c r="M30" i="8"/>
  <c r="L30" i="8" s="1"/>
  <c r="J30" i="8"/>
  <c r="K30" i="8" s="1"/>
  <c r="M53" i="8"/>
  <c r="L53" i="8" s="1"/>
  <c r="J53" i="8"/>
  <c r="K53" i="8" s="1"/>
  <c r="M59" i="8"/>
  <c r="J59" i="8"/>
  <c r="K59" i="8" s="1"/>
  <c r="M14" i="8"/>
  <c r="J14" i="8"/>
  <c r="M26" i="8"/>
  <c r="L26" i="8" s="1"/>
  <c r="J26" i="8"/>
  <c r="K26" i="8" s="1"/>
  <c r="J36" i="8"/>
  <c r="K36" i="8" s="1"/>
  <c r="M36" i="8"/>
  <c r="L36" i="8" s="1"/>
  <c r="M56" i="8"/>
  <c r="L56" i="8" s="1"/>
  <c r="J56" i="8"/>
  <c r="K56" i="8" s="1"/>
  <c r="J14" i="6"/>
  <c r="K14" i="6" s="1"/>
  <c r="M14" i="6"/>
  <c r="L14" i="6" s="1"/>
  <c r="M29" i="6"/>
  <c r="L29" i="6" s="1"/>
  <c r="J29" i="6"/>
  <c r="M39" i="6"/>
  <c r="L39" i="6" s="1"/>
  <c r="J39" i="6"/>
  <c r="K39" i="6" s="1"/>
  <c r="J42" i="6"/>
  <c r="K42" i="6" s="1"/>
  <c r="M42" i="6"/>
  <c r="L42" i="6" s="1"/>
  <c r="J32" i="6"/>
  <c r="K32" i="6" s="1"/>
  <c r="M32" i="6"/>
  <c r="L32" i="6" s="1"/>
  <c r="J36" i="6"/>
  <c r="K36" i="6" s="1"/>
  <c r="M36" i="6"/>
  <c r="M25" i="7"/>
  <c r="L25" i="7" s="1"/>
  <c r="J25" i="7"/>
  <c r="K25" i="7" s="1"/>
  <c r="M59" i="3"/>
  <c r="J59" i="3"/>
  <c r="L55" i="8"/>
  <c r="L61" i="8"/>
  <c r="F63" i="9"/>
  <c r="H58" i="9"/>
  <c r="F73" i="8"/>
  <c r="H71" i="8"/>
  <c r="L27" i="6"/>
  <c r="E75" i="6"/>
  <c r="F127" i="6"/>
  <c r="H119" i="6"/>
  <c r="K109" i="6"/>
  <c r="K93" i="6"/>
  <c r="K55" i="6"/>
  <c r="L33" i="7"/>
  <c r="E9" i="7"/>
  <c r="L34" i="9"/>
  <c r="K34" i="9"/>
  <c r="K33" i="9"/>
  <c r="D51" i="9"/>
  <c r="D67" i="1" s="1"/>
  <c r="K29" i="6"/>
  <c r="E66" i="6"/>
  <c r="L83" i="6"/>
  <c r="L98" i="6"/>
  <c r="E20" i="6"/>
  <c r="L17" i="6"/>
  <c r="L20" i="6"/>
  <c r="L59" i="8"/>
  <c r="E70" i="6"/>
  <c r="E24" i="9"/>
  <c r="E11" i="9"/>
  <c r="E31" i="9"/>
  <c r="F51" i="9"/>
  <c r="C51" i="9"/>
  <c r="E49" i="9"/>
  <c r="D63" i="9"/>
  <c r="D70" i="1" s="1"/>
  <c r="C63" i="9"/>
  <c r="L33" i="9"/>
  <c r="L28" i="9"/>
  <c r="C36" i="9"/>
  <c r="K24" i="9"/>
  <c r="L7" i="9"/>
  <c r="E26" i="8"/>
  <c r="C64" i="8"/>
  <c r="L35" i="8"/>
  <c r="D64" i="8"/>
  <c r="D57" i="1" s="1"/>
  <c r="C38" i="8"/>
  <c r="D38" i="8"/>
  <c r="D56" i="1" s="1"/>
  <c r="K14" i="8"/>
  <c r="F64" i="8"/>
  <c r="E53" i="8"/>
  <c r="K12" i="8"/>
  <c r="K28" i="8"/>
  <c r="K24" i="8"/>
  <c r="K46" i="8"/>
  <c r="K49" i="8"/>
  <c r="K55" i="8"/>
  <c r="K61" i="8"/>
  <c r="F38" i="8"/>
  <c r="L10" i="8"/>
  <c r="E14" i="8"/>
  <c r="E21" i="8"/>
  <c r="E30" i="8"/>
  <c r="E45" i="7"/>
  <c r="E47" i="7" s="1"/>
  <c r="E25" i="1" s="1"/>
  <c r="C27" i="7"/>
  <c r="K18" i="7"/>
  <c r="K12" i="7"/>
  <c r="K5" i="7"/>
  <c r="L40" i="7"/>
  <c r="F47" i="7"/>
  <c r="D47" i="7"/>
  <c r="D25" i="1" s="1"/>
  <c r="L34" i="7"/>
  <c r="L38" i="7"/>
  <c r="C47" i="7"/>
  <c r="L5" i="7"/>
  <c r="K38" i="7"/>
  <c r="E18" i="7"/>
  <c r="E27" i="7" s="1"/>
  <c r="E24" i="1" s="1"/>
  <c r="L14" i="7"/>
  <c r="F27" i="7"/>
  <c r="D27" i="7"/>
  <c r="D24" i="1" s="1"/>
  <c r="E63" i="9"/>
  <c r="E70" i="1" s="1"/>
  <c r="E45" i="9"/>
  <c r="F36" i="9"/>
  <c r="D36" i="9"/>
  <c r="D66" i="1" s="1"/>
  <c r="E47" i="8"/>
  <c r="L33" i="8"/>
  <c r="L14" i="8"/>
  <c r="E10" i="8"/>
  <c r="L106" i="6"/>
  <c r="L103" i="6"/>
  <c r="L87" i="6"/>
  <c r="L70" i="6"/>
  <c r="D127" i="6"/>
  <c r="D38" i="1" s="1"/>
  <c r="L107" i="6"/>
  <c r="L95" i="6"/>
  <c r="K92" i="6"/>
  <c r="L86" i="6"/>
  <c r="L80" i="6"/>
  <c r="L77" i="6"/>
  <c r="L64" i="6"/>
  <c r="D112" i="6"/>
  <c r="D35" i="1" s="1"/>
  <c r="L36" i="6"/>
  <c r="E36" i="6"/>
  <c r="E25" i="6"/>
  <c r="K5" i="6"/>
  <c r="L11" i="6"/>
  <c r="F58" i="6"/>
  <c r="K73" i="6"/>
  <c r="C112" i="6"/>
  <c r="K119" i="6"/>
  <c r="C58" i="6"/>
  <c r="K52" i="6"/>
  <c r="L13" i="6"/>
  <c r="L31" i="6"/>
  <c r="L38" i="6"/>
  <c r="L52" i="6"/>
  <c r="L65" i="6"/>
  <c r="F112" i="6"/>
  <c r="K81" i="6"/>
  <c r="K110" i="6"/>
  <c r="E127" i="6"/>
  <c r="E38" i="1" s="1"/>
  <c r="L122" i="6"/>
  <c r="E11" i="6"/>
  <c r="L101" i="6"/>
  <c r="K118" i="6"/>
  <c r="K125" i="6"/>
  <c r="C127" i="6"/>
  <c r="E47" i="6"/>
  <c r="D58" i="6"/>
  <c r="D34" i="1" s="1"/>
  <c r="E7" i="6"/>
  <c r="D18" i="5"/>
  <c r="D23" i="5"/>
  <c r="E50" i="5"/>
  <c r="E51" i="5" s="1"/>
  <c r="K59" i="5"/>
  <c r="L59" i="5"/>
  <c r="D60" i="5"/>
  <c r="D62" i="5" s="1"/>
  <c r="D49" i="1" s="1"/>
  <c r="E60" i="5"/>
  <c r="E62" i="5" s="1"/>
  <c r="E49" i="1" s="1"/>
  <c r="F60" i="5"/>
  <c r="C60" i="5"/>
  <c r="K47" i="5"/>
  <c r="E47" i="5"/>
  <c r="E48" i="5" s="1"/>
  <c r="K50" i="5"/>
  <c r="D51" i="5"/>
  <c r="F51" i="5"/>
  <c r="H51" i="5" s="1"/>
  <c r="C51" i="5"/>
  <c r="L47" i="5"/>
  <c r="F48" i="5"/>
  <c r="H48" i="5" s="1"/>
  <c r="D48" i="5"/>
  <c r="C48" i="5"/>
  <c r="E38" i="5"/>
  <c r="E39" i="5" s="1"/>
  <c r="E41" i="5" s="1"/>
  <c r="E45" i="1" s="1"/>
  <c r="L38" i="5"/>
  <c r="K38" i="5"/>
  <c r="F39" i="5"/>
  <c r="D39" i="5"/>
  <c r="D41" i="5" s="1"/>
  <c r="D45" i="1" s="1"/>
  <c r="C39" i="5"/>
  <c r="L22" i="5"/>
  <c r="L16" i="5"/>
  <c r="L17" i="5"/>
  <c r="L6" i="5"/>
  <c r="L7" i="5"/>
  <c r="L8" i="5"/>
  <c r="L10" i="5"/>
  <c r="L11" i="5"/>
  <c r="L12" i="5"/>
  <c r="L20" i="5"/>
  <c r="L26" i="5"/>
  <c r="L21" i="5"/>
  <c r="L25" i="5"/>
  <c r="L15" i="5"/>
  <c r="L5" i="5"/>
  <c r="L9" i="5"/>
  <c r="L4" i="5"/>
  <c r="K26" i="5"/>
  <c r="K21" i="5"/>
  <c r="K22" i="5"/>
  <c r="K16" i="5"/>
  <c r="K17" i="5"/>
  <c r="K5" i="5"/>
  <c r="K6" i="5"/>
  <c r="K7" i="5"/>
  <c r="K8" i="5"/>
  <c r="K9" i="5"/>
  <c r="K10" i="5"/>
  <c r="K11" i="5"/>
  <c r="K12" i="5"/>
  <c r="K29" i="5"/>
  <c r="K20" i="5"/>
  <c r="K4" i="5"/>
  <c r="E26" i="5"/>
  <c r="E21" i="5"/>
  <c r="E22" i="5"/>
  <c r="E16" i="5"/>
  <c r="E17" i="5"/>
  <c r="E5" i="5"/>
  <c r="E6" i="5"/>
  <c r="E7" i="5"/>
  <c r="E8" i="5"/>
  <c r="E9" i="5"/>
  <c r="E10" i="5"/>
  <c r="E11" i="5"/>
  <c r="E12" i="5"/>
  <c r="E29" i="5"/>
  <c r="E30" i="5" s="1"/>
  <c r="E25" i="5"/>
  <c r="E27" i="5" s="1"/>
  <c r="E20" i="5"/>
  <c r="E15" i="5"/>
  <c r="E4" i="5"/>
  <c r="F30" i="5"/>
  <c r="H30" i="5" s="1"/>
  <c r="D30" i="5"/>
  <c r="C30" i="5"/>
  <c r="F27" i="5"/>
  <c r="H27" i="5" s="1"/>
  <c r="D27" i="5"/>
  <c r="C27" i="5"/>
  <c r="F23" i="5"/>
  <c r="H23" i="5" s="1"/>
  <c r="C23" i="5"/>
  <c r="F18" i="5"/>
  <c r="H18" i="5" s="1"/>
  <c r="C18" i="5"/>
  <c r="F13" i="5"/>
  <c r="H13" i="5" s="1"/>
  <c r="D13" i="5"/>
  <c r="C13" i="5"/>
  <c r="E52" i="4"/>
  <c r="E26" i="4"/>
  <c r="E23" i="4"/>
  <c r="E20" i="4"/>
  <c r="E14" i="4"/>
  <c r="E8" i="4"/>
  <c r="E5" i="4"/>
  <c r="E4" i="4"/>
  <c r="D18" i="4"/>
  <c r="K52" i="4"/>
  <c r="F53" i="4"/>
  <c r="F55" i="4" s="1"/>
  <c r="D53" i="4"/>
  <c r="C53" i="4"/>
  <c r="L43" i="4"/>
  <c r="L39" i="4"/>
  <c r="L40" i="4"/>
  <c r="L38" i="4"/>
  <c r="L35" i="4"/>
  <c r="K43" i="4"/>
  <c r="K17" i="4"/>
  <c r="K39" i="4"/>
  <c r="K40" i="4"/>
  <c r="K38" i="4"/>
  <c r="J35" i="4"/>
  <c r="K35" i="4" s="1"/>
  <c r="E39" i="4"/>
  <c r="E40" i="4"/>
  <c r="E43" i="4"/>
  <c r="E38" i="4"/>
  <c r="E35" i="4"/>
  <c r="F44" i="4"/>
  <c r="H44" i="4" s="1"/>
  <c r="D44" i="4"/>
  <c r="C44" i="4"/>
  <c r="F41" i="4"/>
  <c r="D41" i="4"/>
  <c r="C41" i="4"/>
  <c r="F36" i="4"/>
  <c r="H36" i="4" s="1"/>
  <c r="D36" i="4"/>
  <c r="C36" i="4"/>
  <c r="L15" i="4"/>
  <c r="L23" i="4"/>
  <c r="L20" i="4"/>
  <c r="L14" i="4"/>
  <c r="L17" i="4"/>
  <c r="L9" i="4"/>
  <c r="L10" i="4"/>
  <c r="L11" i="4"/>
  <c r="L26" i="4"/>
  <c r="L8" i="4"/>
  <c r="L5" i="4"/>
  <c r="L4" i="4"/>
  <c r="K15" i="4"/>
  <c r="K10" i="4"/>
  <c r="K9" i="4"/>
  <c r="K11" i="4"/>
  <c r="K26" i="4"/>
  <c r="K23" i="4"/>
  <c r="K20" i="4"/>
  <c r="K14" i="4"/>
  <c r="K8" i="4"/>
  <c r="K5" i="4"/>
  <c r="K4" i="4"/>
  <c r="F27" i="4"/>
  <c r="D27" i="4"/>
  <c r="C27" i="4"/>
  <c r="F24" i="4"/>
  <c r="H24" i="4" s="1"/>
  <c r="D24" i="4"/>
  <c r="C24" i="4"/>
  <c r="F21" i="4"/>
  <c r="D21" i="4"/>
  <c r="C21" i="4"/>
  <c r="F18" i="4"/>
  <c r="H18" i="4" s="1"/>
  <c r="F12" i="4"/>
  <c r="C18" i="4"/>
  <c r="D12" i="4"/>
  <c r="C12" i="4"/>
  <c r="F6" i="4"/>
  <c r="D6" i="4"/>
  <c r="C6" i="4"/>
  <c r="L58" i="3"/>
  <c r="L50" i="3"/>
  <c r="L46" i="3"/>
  <c r="L43" i="3"/>
  <c r="L49" i="3"/>
  <c r="L48" i="3"/>
  <c r="L45" i="3"/>
  <c r="L42" i="3"/>
  <c r="L30" i="3"/>
  <c r="K58" i="3"/>
  <c r="E58" i="3"/>
  <c r="F59" i="3"/>
  <c r="H59" i="3" s="1"/>
  <c r="D59" i="3"/>
  <c r="F61" i="3"/>
  <c r="C61" i="3"/>
  <c r="L39" i="3"/>
  <c r="K49" i="3"/>
  <c r="K48" i="3"/>
  <c r="K45" i="3"/>
  <c r="K42" i="3"/>
  <c r="K50" i="3"/>
  <c r="K46" i="3"/>
  <c r="K43" i="3"/>
  <c r="K39" i="3"/>
  <c r="E49" i="3"/>
  <c r="E48" i="3"/>
  <c r="E46" i="3"/>
  <c r="E45" i="3"/>
  <c r="E43" i="3"/>
  <c r="E42" i="3"/>
  <c r="E39" i="3"/>
  <c r="F40" i="3"/>
  <c r="D40" i="3"/>
  <c r="D52" i="3" s="1"/>
  <c r="D5" i="1" s="1"/>
  <c r="C40" i="3"/>
  <c r="K25" i="3"/>
  <c r="K27" i="3"/>
  <c r="K15" i="3"/>
  <c r="K17" i="3"/>
  <c r="K19" i="3"/>
  <c r="K30" i="3"/>
  <c r="K14" i="3"/>
  <c r="L15" i="3"/>
  <c r="L17" i="3"/>
  <c r="L19" i="3"/>
  <c r="L14" i="3"/>
  <c r="L24" i="3"/>
  <c r="L25" i="3"/>
  <c r="L26" i="3"/>
  <c r="L27" i="3"/>
  <c r="L23" i="3"/>
  <c r="L16" i="3"/>
  <c r="L18" i="3"/>
  <c r="L20" i="3"/>
  <c r="L9" i="3"/>
  <c r="L10" i="3"/>
  <c r="L11" i="3"/>
  <c r="L5" i="3"/>
  <c r="K24" i="3"/>
  <c r="K26" i="3"/>
  <c r="K23" i="3"/>
  <c r="K16" i="3"/>
  <c r="K18" i="3"/>
  <c r="K20" i="3"/>
  <c r="K9" i="3"/>
  <c r="K10" i="3"/>
  <c r="K11" i="3"/>
  <c r="K8" i="3"/>
  <c r="K5" i="3"/>
  <c r="K4" i="3"/>
  <c r="E30" i="3"/>
  <c r="E24" i="3"/>
  <c r="E25" i="3"/>
  <c r="E26" i="3"/>
  <c r="E27" i="3"/>
  <c r="E23" i="3"/>
  <c r="E15" i="3"/>
  <c r="E16" i="3"/>
  <c r="E17" i="3"/>
  <c r="E18" i="3"/>
  <c r="E19" i="3"/>
  <c r="E20" i="3"/>
  <c r="E14" i="3"/>
  <c r="E9" i="3"/>
  <c r="E10" i="3"/>
  <c r="E11" i="3"/>
  <c r="E8" i="3"/>
  <c r="E4" i="3"/>
  <c r="F31" i="3"/>
  <c r="H31" i="3" s="1"/>
  <c r="C31" i="3"/>
  <c r="C28" i="3"/>
  <c r="F28" i="3"/>
  <c r="H28" i="3" s="1"/>
  <c r="F21" i="3"/>
  <c r="H21" i="3" s="1"/>
  <c r="C21" i="3"/>
  <c r="F12" i="3"/>
  <c r="C12" i="3"/>
  <c r="F6" i="3"/>
  <c r="C6" i="3"/>
  <c r="D31" i="3"/>
  <c r="D28" i="3"/>
  <c r="D21" i="3"/>
  <c r="E21" i="3" s="1"/>
  <c r="D12" i="3"/>
  <c r="D6" i="3"/>
  <c r="E41" i="4" l="1"/>
  <c r="D26" i="1"/>
  <c r="D30" i="1" s="1"/>
  <c r="C70" i="1"/>
  <c r="M63" i="9"/>
  <c r="J63" i="9"/>
  <c r="K63" i="9" s="1"/>
  <c r="H63" i="9"/>
  <c r="H70" i="1" s="1"/>
  <c r="F70" i="1"/>
  <c r="E64" i="8"/>
  <c r="E57" i="1" s="1"/>
  <c r="M18" i="5"/>
  <c r="L18" i="5" s="1"/>
  <c r="J18" i="5"/>
  <c r="K18" i="5" s="1"/>
  <c r="M23" i="5"/>
  <c r="L23" i="5" s="1"/>
  <c r="J23" i="5"/>
  <c r="K23" i="5" s="1"/>
  <c r="M27" i="5"/>
  <c r="J27" i="5"/>
  <c r="K27" i="5" s="1"/>
  <c r="C41" i="5"/>
  <c r="M39" i="5"/>
  <c r="L39" i="5" s="1"/>
  <c r="J39" i="5"/>
  <c r="K39" i="5" s="1"/>
  <c r="C53" i="5"/>
  <c r="M48" i="5"/>
  <c r="J48" i="5"/>
  <c r="M13" i="5"/>
  <c r="L13" i="5" s="1"/>
  <c r="J13" i="5"/>
  <c r="M30" i="5"/>
  <c r="L30" i="5" s="1"/>
  <c r="J30" i="5"/>
  <c r="K30" i="5" s="1"/>
  <c r="M51" i="5"/>
  <c r="L51" i="5" s="1"/>
  <c r="J51" i="5"/>
  <c r="K51" i="5" s="1"/>
  <c r="J60" i="5"/>
  <c r="K60" i="5" s="1"/>
  <c r="M60" i="5"/>
  <c r="L60" i="5" s="1"/>
  <c r="C62" i="5"/>
  <c r="H112" i="6"/>
  <c r="H35" i="1" s="1"/>
  <c r="F35" i="1"/>
  <c r="C38" i="1"/>
  <c r="M127" i="6"/>
  <c r="L127" i="6" s="1"/>
  <c r="J127" i="6"/>
  <c r="K127" i="6" s="1"/>
  <c r="C35" i="1"/>
  <c r="M112" i="6"/>
  <c r="L112" i="6" s="1"/>
  <c r="J112" i="6"/>
  <c r="K112" i="6" s="1"/>
  <c r="H127" i="6"/>
  <c r="H38" i="1" s="1"/>
  <c r="F38" i="1"/>
  <c r="H47" i="7"/>
  <c r="H25" i="1" s="1"/>
  <c r="F25" i="1"/>
  <c r="C25" i="1"/>
  <c r="M47" i="7"/>
  <c r="L47" i="7" s="1"/>
  <c r="J47" i="7"/>
  <c r="K47" i="7" s="1"/>
  <c r="E53" i="4"/>
  <c r="E55" i="4" s="1"/>
  <c r="E18" i="1" s="1"/>
  <c r="M6" i="4"/>
  <c r="J6" i="4"/>
  <c r="L6" i="4"/>
  <c r="H6" i="4"/>
  <c r="H12" i="4"/>
  <c r="M21" i="4"/>
  <c r="J21" i="4"/>
  <c r="K21" i="4" s="1"/>
  <c r="H21" i="4"/>
  <c r="M27" i="4"/>
  <c r="J27" i="4"/>
  <c r="K27" i="4" s="1"/>
  <c r="J36" i="4"/>
  <c r="M36" i="4"/>
  <c r="L36" i="4" s="1"/>
  <c r="J44" i="4"/>
  <c r="M44" i="4"/>
  <c r="L44" i="4" s="1"/>
  <c r="E12" i="4"/>
  <c r="M12" i="4"/>
  <c r="L12" i="4" s="1"/>
  <c r="J12" i="4"/>
  <c r="M18" i="4"/>
  <c r="L18" i="4" s="1"/>
  <c r="J18" i="4"/>
  <c r="M24" i="4"/>
  <c r="L24" i="4" s="1"/>
  <c r="J24" i="4"/>
  <c r="E36" i="4"/>
  <c r="E46" i="4" s="1"/>
  <c r="E15" i="1" s="1"/>
  <c r="J41" i="4"/>
  <c r="M41" i="4"/>
  <c r="L41" i="4" s="1"/>
  <c r="F46" i="4"/>
  <c r="H41" i="4"/>
  <c r="E44" i="4"/>
  <c r="C46" i="4"/>
  <c r="C55" i="4"/>
  <c r="M53" i="4"/>
  <c r="L53" i="4" s="1"/>
  <c r="J53" i="4"/>
  <c r="H55" i="4"/>
  <c r="H18" i="1" s="1"/>
  <c r="F18" i="1"/>
  <c r="E18" i="4"/>
  <c r="E6" i="4"/>
  <c r="E21" i="4"/>
  <c r="E59" i="3"/>
  <c r="E61" i="3" s="1"/>
  <c r="E8" i="1" s="1"/>
  <c r="C67" i="1"/>
  <c r="M51" i="9"/>
  <c r="L51" i="9" s="1"/>
  <c r="J51" i="9"/>
  <c r="K51" i="9" s="1"/>
  <c r="H36" i="9"/>
  <c r="H66" i="1" s="1"/>
  <c r="F66" i="1"/>
  <c r="C66" i="1"/>
  <c r="M36" i="9"/>
  <c r="L36" i="9" s="1"/>
  <c r="J36" i="9"/>
  <c r="K36" i="9" s="1"/>
  <c r="H51" i="9"/>
  <c r="H67" i="1" s="1"/>
  <c r="F67" i="1"/>
  <c r="C60" i="1"/>
  <c r="J73" i="8"/>
  <c r="K73" i="8" s="1"/>
  <c r="M73" i="8"/>
  <c r="L73" i="8" s="1"/>
  <c r="C56" i="1"/>
  <c r="M38" i="8"/>
  <c r="L38" i="8" s="1"/>
  <c r="J38" i="8"/>
  <c r="C57" i="1"/>
  <c r="J64" i="8"/>
  <c r="K64" i="8" s="1"/>
  <c r="M64" i="8"/>
  <c r="L64" i="8" s="1"/>
  <c r="C34" i="1"/>
  <c r="M58" i="6"/>
  <c r="L58" i="6" s="1"/>
  <c r="J58" i="6"/>
  <c r="K58" i="6" s="1"/>
  <c r="H58" i="6"/>
  <c r="H34" i="1" s="1"/>
  <c r="F34" i="1"/>
  <c r="H27" i="7"/>
  <c r="H24" i="1" s="1"/>
  <c r="F24" i="1"/>
  <c r="C24" i="1"/>
  <c r="J27" i="7"/>
  <c r="K27" i="7" s="1"/>
  <c r="M27" i="7"/>
  <c r="J28" i="3"/>
  <c r="K28" i="3" s="1"/>
  <c r="M28" i="3"/>
  <c r="L28" i="3" s="1"/>
  <c r="C8" i="1"/>
  <c r="I8" i="1" s="1"/>
  <c r="M61" i="3"/>
  <c r="J61" i="3"/>
  <c r="K61" i="3" s="1"/>
  <c r="J6" i="3"/>
  <c r="K6" i="3" s="1"/>
  <c r="M6" i="3"/>
  <c r="L6" i="3" s="1"/>
  <c r="M12" i="3"/>
  <c r="J12" i="3"/>
  <c r="K12" i="3" s="1"/>
  <c r="J21" i="3"/>
  <c r="K21" i="3" s="1"/>
  <c r="M21" i="3"/>
  <c r="L21" i="3" s="1"/>
  <c r="J31" i="3"/>
  <c r="K31" i="3" s="1"/>
  <c r="M31" i="3"/>
  <c r="L31" i="3" s="1"/>
  <c r="E31" i="3"/>
  <c r="M40" i="3"/>
  <c r="J40" i="3"/>
  <c r="F52" i="3"/>
  <c r="H52" i="3" s="1"/>
  <c r="H5" i="1" s="1"/>
  <c r="H40" i="3"/>
  <c r="E50" i="3"/>
  <c r="C52" i="3"/>
  <c r="H61" i="3"/>
  <c r="H8" i="1" s="1"/>
  <c r="F8" i="1"/>
  <c r="F5" i="1"/>
  <c r="H64" i="8"/>
  <c r="H57" i="1" s="1"/>
  <c r="F57" i="1"/>
  <c r="H73" i="8"/>
  <c r="H60" i="1" s="1"/>
  <c r="F60" i="1"/>
  <c r="H38" i="8"/>
  <c r="H56" i="1" s="1"/>
  <c r="H58" i="1" s="1"/>
  <c r="F56" i="1"/>
  <c r="F62" i="5"/>
  <c r="H60" i="5"/>
  <c r="L50" i="5"/>
  <c r="F41" i="5"/>
  <c r="H39" i="5"/>
  <c r="E112" i="6"/>
  <c r="E35" i="1" s="1"/>
  <c r="K44" i="4"/>
  <c r="K36" i="4"/>
  <c r="L27" i="4"/>
  <c r="H27" i="4"/>
  <c r="E27" i="4"/>
  <c r="C29" i="4"/>
  <c r="E24" i="4"/>
  <c r="F29" i="4"/>
  <c r="L8" i="3"/>
  <c r="D33" i="3"/>
  <c r="D4" i="1" s="1"/>
  <c r="D6" i="1" s="1"/>
  <c r="E12" i="3"/>
  <c r="H12" i="3"/>
  <c r="F33" i="3"/>
  <c r="F4" i="1" s="1"/>
  <c r="H6" i="3"/>
  <c r="H33" i="3" s="1"/>
  <c r="H4" i="1" s="1"/>
  <c r="L4" i="3"/>
  <c r="E36" i="9"/>
  <c r="E66" i="1" s="1"/>
  <c r="E51" i="9"/>
  <c r="E67" i="1" s="1"/>
  <c r="E58" i="6"/>
  <c r="E34" i="1" s="1"/>
  <c r="K70" i="8"/>
  <c r="K71" i="8" s="1"/>
  <c r="D55" i="4"/>
  <c r="D18" i="1" s="1"/>
  <c r="D46" i="4"/>
  <c r="D15" i="1" s="1"/>
  <c r="D29" i="4"/>
  <c r="D14" i="1" s="1"/>
  <c r="K58" i="9"/>
  <c r="L63" i="9"/>
  <c r="E38" i="8"/>
  <c r="E56" i="1" s="1"/>
  <c r="K38" i="8"/>
  <c r="L27" i="7"/>
  <c r="L119" i="6"/>
  <c r="L29" i="5"/>
  <c r="C32" i="5"/>
  <c r="F53" i="5"/>
  <c r="L27" i="5"/>
  <c r="K15" i="5"/>
  <c r="K25" i="5"/>
  <c r="E53" i="5"/>
  <c r="E48" i="1" s="1"/>
  <c r="F32" i="5"/>
  <c r="D53" i="5"/>
  <c r="D48" i="1" s="1"/>
  <c r="D50" i="1" s="1"/>
  <c r="L48" i="5"/>
  <c r="D32" i="5"/>
  <c r="D44" i="1" s="1"/>
  <c r="D46" i="1" s="1"/>
  <c r="E23" i="5"/>
  <c r="E18" i="5"/>
  <c r="E13" i="5"/>
  <c r="K53" i="4"/>
  <c r="L52" i="4"/>
  <c r="K41" i="4"/>
  <c r="K24" i="4"/>
  <c r="L21" i="4"/>
  <c r="K12" i="4"/>
  <c r="K6" i="4"/>
  <c r="L59" i="3"/>
  <c r="K59" i="3"/>
  <c r="D61" i="3"/>
  <c r="D8" i="1" s="1"/>
  <c r="L61" i="3"/>
  <c r="E40" i="3"/>
  <c r="E28" i="3"/>
  <c r="E6" i="3"/>
  <c r="L12" i="3"/>
  <c r="C33" i="3"/>
  <c r="D36" i="1"/>
  <c r="D40" i="1" s="1"/>
  <c r="D58" i="1"/>
  <c r="D62" i="1" s="1"/>
  <c r="D68" i="1"/>
  <c r="D72" i="1" s="1"/>
  <c r="E29" i="4" l="1"/>
  <c r="E14" i="1" s="1"/>
  <c r="D16" i="1"/>
  <c r="D20" i="1" s="1"/>
  <c r="F26" i="1"/>
  <c r="E26" i="1" s="1"/>
  <c r="E30" i="1" s="1"/>
  <c r="L70" i="1"/>
  <c r="K70" i="1" s="1"/>
  <c r="I70" i="1"/>
  <c r="J70" i="1" s="1"/>
  <c r="D52" i="1"/>
  <c r="H53" i="5"/>
  <c r="H48" i="1" s="1"/>
  <c r="F48" i="1"/>
  <c r="C48" i="1"/>
  <c r="M53" i="5"/>
  <c r="L53" i="5" s="1"/>
  <c r="J53" i="5"/>
  <c r="K53" i="5" s="1"/>
  <c r="H32" i="5"/>
  <c r="H44" i="1" s="1"/>
  <c r="F44" i="1"/>
  <c r="C44" i="1"/>
  <c r="M32" i="5"/>
  <c r="L32" i="5" s="1"/>
  <c r="J32" i="5"/>
  <c r="H41" i="5"/>
  <c r="H45" i="1" s="1"/>
  <c r="F45" i="1"/>
  <c r="H62" i="5"/>
  <c r="H49" i="1" s="1"/>
  <c r="F49" i="1"/>
  <c r="C49" i="1"/>
  <c r="M62" i="5"/>
  <c r="L62" i="5" s="1"/>
  <c r="J62" i="5"/>
  <c r="K62" i="5" s="1"/>
  <c r="C45" i="1"/>
  <c r="J41" i="5"/>
  <c r="K41" i="5" s="1"/>
  <c r="M41" i="5"/>
  <c r="L41" i="5" s="1"/>
  <c r="H36" i="1"/>
  <c r="L35" i="1"/>
  <c r="K35" i="1" s="1"/>
  <c r="I35" i="1"/>
  <c r="J35" i="1" s="1"/>
  <c r="I38" i="1"/>
  <c r="J38" i="1" s="1"/>
  <c r="L38" i="1"/>
  <c r="K38" i="1" s="1"/>
  <c r="H26" i="1"/>
  <c r="L25" i="1"/>
  <c r="K25" i="1" s="1"/>
  <c r="I25" i="1"/>
  <c r="J25" i="1" s="1"/>
  <c r="C15" i="1"/>
  <c r="M46" i="4"/>
  <c r="L46" i="4" s="1"/>
  <c r="J46" i="4"/>
  <c r="K46" i="4" s="1"/>
  <c r="H29" i="4"/>
  <c r="H14" i="1" s="1"/>
  <c r="F14" i="1"/>
  <c r="C14" i="1"/>
  <c r="M29" i="4"/>
  <c r="L29" i="4" s="1"/>
  <c r="J29" i="4"/>
  <c r="K29" i="4" s="1"/>
  <c r="C18" i="1"/>
  <c r="M55" i="4"/>
  <c r="L55" i="4" s="1"/>
  <c r="J55" i="4"/>
  <c r="K55" i="4" s="1"/>
  <c r="H46" i="4"/>
  <c r="H15" i="1" s="1"/>
  <c r="F15" i="1"/>
  <c r="H68" i="1"/>
  <c r="L66" i="1"/>
  <c r="K66" i="1" s="1"/>
  <c r="I66" i="1"/>
  <c r="J66" i="1" s="1"/>
  <c r="I67" i="1"/>
  <c r="J67" i="1" s="1"/>
  <c r="L67" i="1"/>
  <c r="K67" i="1" s="1"/>
  <c r="I60" i="1"/>
  <c r="J60" i="1" s="1"/>
  <c r="L60" i="1"/>
  <c r="K60" i="1" s="1"/>
  <c r="L57" i="1"/>
  <c r="K57" i="1" s="1"/>
  <c r="I57" i="1"/>
  <c r="J57" i="1" s="1"/>
  <c r="L56" i="1"/>
  <c r="K56" i="1" s="1"/>
  <c r="I56" i="1"/>
  <c r="J56" i="1" s="1"/>
  <c r="L34" i="1"/>
  <c r="K34" i="1" s="1"/>
  <c r="I34" i="1"/>
  <c r="J34" i="1" s="1"/>
  <c r="F30" i="1"/>
  <c r="H30" i="1" s="1"/>
  <c r="C26" i="1"/>
  <c r="I24" i="1"/>
  <c r="J24" i="1" s="1"/>
  <c r="L24" i="1"/>
  <c r="E52" i="3"/>
  <c r="E5" i="1" s="1"/>
  <c r="L8" i="1"/>
  <c r="K8" i="1" s="1"/>
  <c r="C4" i="1"/>
  <c r="I4" i="1" s="1"/>
  <c r="M33" i="3"/>
  <c r="L33" i="3" s="1"/>
  <c r="J33" i="3"/>
  <c r="K33" i="3" s="1"/>
  <c r="C5" i="1"/>
  <c r="I5" i="1" s="1"/>
  <c r="M52" i="3"/>
  <c r="L52" i="3" s="1"/>
  <c r="F6" i="1"/>
  <c r="H6" i="1" s="1"/>
  <c r="E33" i="3"/>
  <c r="E4" i="1" s="1"/>
  <c r="K13" i="5"/>
  <c r="K32" i="5"/>
  <c r="K48" i="5"/>
  <c r="E32" i="5"/>
  <c r="E44" i="1" s="1"/>
  <c r="K18" i="4"/>
  <c r="L40" i="3"/>
  <c r="K40" i="3"/>
  <c r="J52" i="3"/>
  <c r="K52" i="3" s="1"/>
  <c r="D10" i="1"/>
  <c r="H46" i="1" l="1"/>
  <c r="L45" i="1"/>
  <c r="K45" i="1" s="1"/>
  <c r="I45" i="1"/>
  <c r="J45" i="1" s="1"/>
  <c r="C46" i="1"/>
  <c r="L44" i="1"/>
  <c r="I44" i="1"/>
  <c r="J44" i="1" s="1"/>
  <c r="F50" i="1"/>
  <c r="E50" i="1" s="1"/>
  <c r="I49" i="1"/>
  <c r="J49" i="1" s="1"/>
  <c r="L49" i="1"/>
  <c r="K49" i="1" s="1"/>
  <c r="F46" i="1"/>
  <c r="L48" i="1"/>
  <c r="I48" i="1"/>
  <c r="J48" i="1" s="1"/>
  <c r="C50" i="1"/>
  <c r="I50" i="1" s="1"/>
  <c r="J50" i="1" s="1"/>
  <c r="H50" i="1"/>
  <c r="L36" i="1"/>
  <c r="L40" i="1" s="1"/>
  <c r="I14" i="1"/>
  <c r="J14" i="1" s="1"/>
  <c r="L14" i="1"/>
  <c r="H16" i="1"/>
  <c r="I18" i="1"/>
  <c r="J18" i="1" s="1"/>
  <c r="L18" i="1"/>
  <c r="K18" i="1" s="1"/>
  <c r="L15" i="1"/>
  <c r="K15" i="1" s="1"/>
  <c r="I15" i="1"/>
  <c r="J15" i="1" s="1"/>
  <c r="L68" i="1"/>
  <c r="L72" i="1" s="1"/>
  <c r="L58" i="1"/>
  <c r="L62" i="1" s="1"/>
  <c r="L26" i="1"/>
  <c r="K24" i="1"/>
  <c r="C30" i="1"/>
  <c r="I26" i="1"/>
  <c r="J5" i="1"/>
  <c r="L5" i="1"/>
  <c r="K5" i="1" s="1"/>
  <c r="J4" i="1"/>
  <c r="L4" i="1"/>
  <c r="E6" i="1"/>
  <c r="L50" i="1" l="1"/>
  <c r="K50" i="1" s="1"/>
  <c r="K48" i="1"/>
  <c r="L46" i="1"/>
  <c r="K44" i="1"/>
  <c r="E46" i="1"/>
  <c r="E52" i="1" s="1"/>
  <c r="F52" i="1"/>
  <c r="H52" i="1" s="1"/>
  <c r="I46" i="1"/>
  <c r="C52" i="1"/>
  <c r="K14" i="1"/>
  <c r="L16" i="1"/>
  <c r="L20" i="1" s="1"/>
  <c r="J26" i="1"/>
  <c r="I30" i="1"/>
  <c r="J30" i="1" s="1"/>
  <c r="K26" i="1"/>
  <c r="L30" i="1"/>
  <c r="K30" i="1" s="1"/>
  <c r="K4" i="1"/>
  <c r="L6" i="1"/>
  <c r="L10" i="1" s="1"/>
  <c r="J8" i="1"/>
  <c r="C68" i="1"/>
  <c r="I68" i="1" s="1"/>
  <c r="F68" i="1"/>
  <c r="C58" i="1"/>
  <c r="I58" i="1" s="1"/>
  <c r="F58" i="1"/>
  <c r="F36" i="1"/>
  <c r="C36" i="1"/>
  <c r="F16" i="1"/>
  <c r="C16" i="1"/>
  <c r="I16" i="1" s="1"/>
  <c r="F10" i="1"/>
  <c r="H10" i="1" s="1"/>
  <c r="C6" i="1"/>
  <c r="I6" i="1" s="1"/>
  <c r="I52" i="1" l="1"/>
  <c r="J52" i="1" s="1"/>
  <c r="J46" i="1"/>
  <c r="K46" i="1"/>
  <c r="L52" i="1"/>
  <c r="K52" i="1" s="1"/>
  <c r="C40" i="1"/>
  <c r="K40" i="1" s="1"/>
  <c r="I36" i="1"/>
  <c r="I40" i="1" s="1"/>
  <c r="E68" i="1"/>
  <c r="E72" i="1" s="1"/>
  <c r="I72" i="1"/>
  <c r="I62" i="1"/>
  <c r="E58" i="1"/>
  <c r="E62" i="1" s="1"/>
  <c r="E36" i="1"/>
  <c r="E40" i="1" s="1"/>
  <c r="F20" i="1"/>
  <c r="H20" i="1" s="1"/>
  <c r="E16" i="1"/>
  <c r="E20" i="1" s="1"/>
  <c r="I20" i="1"/>
  <c r="C10" i="1"/>
  <c r="E10" i="1"/>
  <c r="K6" i="1"/>
  <c r="C20" i="1"/>
  <c r="K16" i="1"/>
  <c r="F40" i="1"/>
  <c r="H40" i="1" s="1"/>
  <c r="C62" i="1"/>
  <c r="K62" i="1" s="1"/>
  <c r="K58" i="1"/>
  <c r="F72" i="1"/>
  <c r="H72" i="1" s="1"/>
  <c r="C72" i="1"/>
  <c r="K72" i="1" s="1"/>
  <c r="K68" i="1"/>
  <c r="K36" i="1"/>
  <c r="F62" i="1"/>
  <c r="H62" i="1" s="1"/>
  <c r="J40" i="1" l="1"/>
  <c r="K10" i="1"/>
  <c r="I10" i="1"/>
  <c r="J6" i="1"/>
  <c r="J58" i="1"/>
  <c r="J16" i="1"/>
  <c r="J68" i="1"/>
  <c r="J72" i="1"/>
  <c r="J62" i="1"/>
  <c r="J36" i="1"/>
  <c r="J20" i="1"/>
  <c r="K20" i="1"/>
  <c r="J10" i="1"/>
</calcChain>
</file>

<file path=xl/sharedStrings.xml><?xml version="1.0" encoding="utf-8"?>
<sst xmlns="http://schemas.openxmlformats.org/spreadsheetml/2006/main" count="887" uniqueCount="316">
  <si>
    <t>DEL</t>
  </si>
  <si>
    <t>AME</t>
  </si>
  <si>
    <t>CAFCASS Cymru</t>
  </si>
  <si>
    <t>Estyn</t>
  </si>
  <si>
    <t>Academi Wales</t>
  </si>
  <si>
    <t>WEFO</t>
  </si>
  <si>
    <t>DEL Adnoddau</t>
  </si>
  <si>
    <t>DEL Cyfalaf</t>
  </si>
  <si>
    <t>Cyfanswm DEL</t>
  </si>
  <si>
    <t>Cyfanswm Gwariant a reolir yn flynyddol</t>
  </si>
  <si>
    <t>Gwariant a reolir yn flynyddol - Adnoddau</t>
  </si>
  <si>
    <t>Gwariant a reolir yn flynyddol - Cyfalaf</t>
  </si>
  <si>
    <t>Cyfanswm - Llywodraeth Leol</t>
  </si>
  <si>
    <t>Cyfanswm - Iechyd a Gwasanaethau Cymdeithasol</t>
  </si>
  <si>
    <t>Cyfanswm - Cymunedau a Threchu Tlodi</t>
  </si>
  <si>
    <t>Cyfanswm - Yr Economi, Gwyddoniaeth a Thrafnidiaeth</t>
  </si>
  <si>
    <t>Cyfanswm - Addysg a Sgiliau</t>
  </si>
  <si>
    <t>Cyfanswm - Cyfoeth Naturiol</t>
  </si>
  <si>
    <t>Cyfanswm - Gwasanaethau Canolog a Gweinyddu</t>
  </si>
  <si>
    <t>Maes Rhaglenni Gwariant</t>
  </si>
  <si>
    <t>Cyflenwi'r GIG</t>
  </si>
  <si>
    <t>Cyfanswm Cyllidebau Canolog Iechyd</t>
  </si>
  <si>
    <t>Iechyd y Cyhoedd ac Atal Problemau</t>
  </si>
  <si>
    <t>Gwasanaethau Cymdeithasol</t>
  </si>
  <si>
    <t>Amhariadau'r GIG</t>
  </si>
  <si>
    <t>Gweithredu</t>
  </si>
  <si>
    <t>Cyflenwi Gwasanaethau GIG Craidd</t>
  </si>
  <si>
    <t>Cyflenwi Gwasanaethau GIG wedi'u Targedu</t>
  </si>
  <si>
    <t>Cyfanswm Cyflenwi'r GIG</t>
  </si>
  <si>
    <t>Cefnogi Addysg a Hyforddiant yng Ngweithlu'r GIG</t>
  </si>
  <si>
    <t>Cefnogi Polisiau a Deddfwriaeth Iechyd Meddwl</t>
  </si>
  <si>
    <t>Cymorth Hosbis</t>
  </si>
  <si>
    <t>Cyflawni Cyllun Gweithredu'r Strategaeth Camddefynddio Sylweddau</t>
  </si>
  <si>
    <t>Noddi Cyrff Iechyd Cyhoeddus</t>
  </si>
  <si>
    <t>Yr Asiantaeth Safonau Bwyd</t>
  </si>
  <si>
    <t>Cyflawni Gweithgareddau Diogelu Iechyd ac Imiwneiddio Pwrpasol</t>
  </si>
  <si>
    <t>Hybu Gwella Iechyd a Gweithio Iach</t>
  </si>
  <si>
    <t>Mynd i'r Afael ag Anghydraddoldebau Iechyd a Datblygu Gweithio mewn Partneriaeth</t>
  </si>
  <si>
    <t>Trefniadau Effeithiol ar gyfer Parodrwydd am Argyfyngau Iechyd</t>
  </si>
  <si>
    <t>Datblygu a Gweithredu Ymchwil a Datblygu er budd Cleifion a'r Cyhoedd</t>
  </si>
  <si>
    <t>Cyfanswm Iechyd y Cyhoedd ac Atal Problemau</t>
  </si>
  <si>
    <t>Awdurdodau Cymdeithasol i Blant</t>
  </si>
  <si>
    <t>Oedolion a Phobl Hŷn</t>
  </si>
  <si>
    <t>Strategaeth Gwasanaethau Cymdeithasol</t>
  </si>
  <si>
    <t>Cyngor Gofal Cymru</t>
  </si>
  <si>
    <t>Comisiynydd Pobl Hŷn</t>
  </si>
  <si>
    <t>Cyfanswm Gwasanethau Cymdeithasol</t>
  </si>
  <si>
    <t>Darparu Rhaglenni CAFCASS</t>
  </si>
  <si>
    <t>Cyfanswm CAFCASS Cymru</t>
  </si>
  <si>
    <t>Cyfanswm Adnoddau - Iechyd a Gwasanaethau Cymdeithasol</t>
  </si>
  <si>
    <t>Cyflawni Cyllun Gweithredu'r Strategaeth Camddefnyddio Sylweddau</t>
  </si>
  <si>
    <t>Trefniadau Effeithiol ar gyfer Parodrwydd am Argyfyngau iechyd</t>
  </si>
  <si>
    <t>Cyllid Cyfalaf Cyffredinol</t>
  </si>
  <si>
    <t>Cyfanswm Gwasanaethau Cymdeithasol</t>
  </si>
  <si>
    <t>Cyfanswm Cyfalaf - Iechyd a Gwasanaethau Cymdeithasol</t>
  </si>
  <si>
    <t>Amhariadau ac Adnoddau'r GIG</t>
  </si>
  <si>
    <t>Cyfanswm Amhariadau'r GIG</t>
  </si>
  <si>
    <t>Cyfanswm AME - lechyd a Gwasanaethau Cymdeithasol</t>
  </si>
  <si>
    <t>Cymorth Cyllid ar gyfer Llywodraeth Leol</t>
  </si>
  <si>
    <t>Cymunedau Diogelach</t>
  </si>
  <si>
    <t>Gwella Gwasanaethau, Cydweithredu a Democratiaeth</t>
  </si>
  <si>
    <t>Arolygiaeth Gofal a Gwasanaethau Cymdeithasol</t>
  </si>
  <si>
    <t>Arolygiaeth Gofal Iechyd Cymru</t>
  </si>
  <si>
    <t>Cyllid Llywodraeth Leol</t>
  </si>
  <si>
    <t>Gwasanaethau Prisio</t>
  </si>
  <si>
    <t>Cyfanswm Cyllid Llywodraeth Leol</t>
  </si>
  <si>
    <t>Gwasanaethau Tân ac Achub</t>
  </si>
  <si>
    <t>Cam-drin Domestig</t>
  </si>
  <si>
    <t>Hybu ymgysylltiad cadarnhaol i bobl ifanc</t>
  </si>
  <si>
    <t>Cyfanswm Cymunedau Diogelach</t>
  </si>
  <si>
    <t>Adeiladu Democratiaeth Leol</t>
  </si>
  <si>
    <t>Gwella Llywodraeth Leol</t>
  </si>
  <si>
    <t>Cefnogi Cydweithredu a Diwygio</t>
  </si>
  <si>
    <t>Cyfanswm Gwella Gwasanaethau, Cydweithredu a Democratiaeth</t>
  </si>
  <si>
    <t>Cyfanswm Arolygiaeth Gofal a Gwasanaethau Cymdeithasol</t>
  </si>
  <si>
    <t>Cyfanswm Arolygiaeth Gofal Iechyd Cymru</t>
  </si>
  <si>
    <t>Cyfanswm Estyn</t>
  </si>
  <si>
    <t>Cyfanswm Adnoddau - Llywodraeth Leol</t>
  </si>
  <si>
    <t>Cyfanswn Estyn</t>
  </si>
  <si>
    <t>Cyfanswm Cyfalaf - Llywodraeth Leol</t>
  </si>
  <si>
    <t>CYLLIDEB ADNODDAU - Terfyn Gwariant Adrannol</t>
  </si>
  <si>
    <t>CYLLIDEB CYFALAF - Terfyn Gwariant Adrannol</t>
  </si>
  <si>
    <t>CYLLIDEB ADNODDAU - Gwariant a reolir yn flynyddol</t>
  </si>
  <si>
    <t>Plant, Pobl Ifanc a Theuluoedd</t>
  </si>
  <si>
    <t>Cefnogi Cymunedau a Phobl</t>
  </si>
  <si>
    <t>Cydraddoldeb a Chynhwysiant</t>
  </si>
  <si>
    <t>Polisi Tai</t>
  </si>
  <si>
    <t>Cartrefi a Lleoedd</t>
  </si>
  <si>
    <t>Cyfanswm Plant, Pobl Ifanc a Theuluoedd</t>
  </si>
  <si>
    <t>Y Trydydd Sector</t>
  </si>
  <si>
    <t>Trechu Tlodi</t>
  </si>
  <si>
    <t>Cyfanswm Cefnogi Cymunedau a Phobl</t>
  </si>
  <si>
    <t>Cyfanswm Cydraddoldeb a Chynhwysiant</t>
  </si>
  <si>
    <t>Cefnogi Pobl</t>
  </si>
  <si>
    <t>Atal Digartrefedd</t>
  </si>
  <si>
    <t>Byw'n Annibynnol</t>
  </si>
  <si>
    <t>Cyfanswm Polisi Tai</t>
  </si>
  <si>
    <t>Cynyddu'r Cyflenwad a'r Dewis o Dai Fforddiadwy</t>
  </si>
  <si>
    <t>Cyllid Refeniw Tai</t>
  </si>
  <si>
    <t>Adfywio</t>
  </si>
  <si>
    <t>Cyfanswm Cartrefi a Lleoedd</t>
  </si>
  <si>
    <t>Cyfanswm Adnoddau - Cymunedau a Threchu Tlodi</t>
  </si>
  <si>
    <t>Cymunedau a Threchu Tlodi</t>
  </si>
  <si>
    <t>Cyfanswm Cymunedau a Threchu Tlodi</t>
  </si>
  <si>
    <t>Y Gronfa Fuddsoddi Gofal Canolraddol</t>
  </si>
  <si>
    <t>Sicrhau Tai o Ansawdd Uchel</t>
  </si>
  <si>
    <t>Cynyddu’r Cyflenwad a’r Dewis o Dai’r Farchnad</t>
  </si>
  <si>
    <t>Cyfanswm Cyfalaf - Cymunedau a Threchu Tlodi</t>
  </si>
  <si>
    <t>Sectorau a Busnes</t>
  </si>
  <si>
    <t>Gwyddoniaeth ac Arloesi</t>
  </si>
  <si>
    <t>Digwyddiadau Mawr</t>
  </si>
  <si>
    <t>Seilwaith</t>
  </si>
  <si>
    <t>Rhaglenni Strategaeth a Corfforaethol</t>
  </si>
  <si>
    <t>Gweithrediadau'r Rhwydwaith Traffyrdd a Chefnffyrdd</t>
  </si>
  <si>
    <t>Gwasanaethau Rheilffyrdd ac Awyr</t>
  </si>
  <si>
    <t>Teithio Cynaliadwy</t>
  </si>
  <si>
    <t>Gwella Diogelwch ar y Ffyrdd</t>
  </si>
  <si>
    <t>Cefnogi a chynnal sector celfyddydau cryf trwy Gyngor y Celfyddydau ac eraill</t>
  </si>
  <si>
    <t>Amgueddfeydd, Archifau a Llyfrgelloedd</t>
  </si>
  <si>
    <t>Darparu rhaglenni chwaraeon a gweithgarwch corfforol effeithiol</t>
  </si>
  <si>
    <t>Y Cyfryngau a Chyhoeddi</t>
  </si>
  <si>
    <t>Cadw, gwarchod, cynnal a hyrwyddo mynediad i'r amgylchedd hanesyddol a naturiol</t>
  </si>
  <si>
    <t>SIF Etifeddol</t>
  </si>
  <si>
    <t>Sectorau</t>
  </si>
  <si>
    <t>Entrepreneuriaeth a Gwybodaeth Fusnes</t>
  </si>
  <si>
    <t>Cyfanswm Sectorau a Busnes</t>
  </si>
  <si>
    <t>Arloesi</t>
  </si>
  <si>
    <t>Gwyddoniaeth</t>
  </si>
  <si>
    <t>Cyfanswm Gwyddoniaeth ac Arloesi</t>
  </si>
  <si>
    <t>Cyfanswm Digwyddiadau Mawr</t>
  </si>
  <si>
    <t>Darparu Seilwaith TGCh</t>
  </si>
  <si>
    <t>Darparu Seilwaith TGCh - Adnoddau nad ydynt yn arian parod</t>
  </si>
  <si>
    <t>Darparu Seilwaith yn Gysylltiedig ag Eiddo</t>
  </si>
  <si>
    <t>Darparu Seilwaith yn Gysylltiedig ag Eiddo (Incwm)</t>
  </si>
  <si>
    <t>Cyfanswm Seilwaith</t>
  </si>
  <si>
    <t>Rhaglenni Corfforaethol</t>
  </si>
  <si>
    <t>Cyllid Cymru</t>
  </si>
  <si>
    <t>Rhaglenni Strategol</t>
  </si>
  <si>
    <t>Cyfanswm Rhaglenni Strategaeth a Corfforaethol</t>
  </si>
  <si>
    <t>Gweithrediadau Traffyrdd a Chefnffyrdd</t>
  </si>
  <si>
    <t>Gwella a Chynnal y Rhwydwaith Cefnffyrdd (Ffyrdd Domestig) - Adnoddau nad ydynt yn Arian Parod</t>
  </si>
  <si>
    <t>Cyfanswm Gweithrediadau'r Rhwydwaith Traffyrdd a Chefnffyrdd</t>
  </si>
  <si>
    <t>Cyfanswm Gwasanaethau Rheilffyrdd ac Awyr</t>
  </si>
  <si>
    <t>Tocynnau Teithio Rhatach i Bobl Ifanc</t>
  </si>
  <si>
    <t>Cyfanswm Teithio Cynaliadwy</t>
  </si>
  <si>
    <t>Cyfanswm Gwella Diogelwch ar y Ffyrdd</t>
  </si>
  <si>
    <t>Cefnogi a chynnal sector celfyddydau cryf trwy'r Cyngor Celfyddydau ac eraill</t>
  </si>
  <si>
    <t>Cyfanswm Cefnogi a chynnal sector celfyddydau cryf trwy Gyngor y Celfyddydau ac eraill</t>
  </si>
  <si>
    <t>Mabwysiadu Defnyddio a Dysgu Gydol Oes trwy Wasanaethau Amgueddfeydd</t>
  </si>
  <si>
    <t>Mabwysiadu Defnyddio a Dysgu Gydol Oes trwy Wasanaethau Llyfrgelloedd</t>
  </si>
  <si>
    <t>Arweinyddiaeth Strategol ar gyfer gwasanaethau amgueddfeydd, archifau a llyfrgelloedd</t>
  </si>
  <si>
    <t>Cyfanswm Amgueddfeydd, Archifau a Llyfrgelloedd</t>
  </si>
  <si>
    <t>Gweithredu rhaglenni chwaraeon a gweithgarwch corfforol effeithiol</t>
  </si>
  <si>
    <t>Cyfanswm Darparu rhaglenni chwaraeon a gweithgarwch corfforol effeithiol</t>
  </si>
  <si>
    <t>Cyfanswm Y Cyfryngau a Chyhoeddi</t>
  </si>
  <si>
    <t>Cyfanswm Cadw, gwarchod, cynnal a hyrwyddo mynediad i'r amgylchedd hanesyddol a naturiol</t>
  </si>
  <si>
    <t>Cyfanswm Adnoddau - Yr Economi, Gwyddoniaeth a Thrafnidiaeth</t>
  </si>
  <si>
    <t>Cynlluniau Ffyrdd a Rheilffyrdd</t>
  </si>
  <si>
    <t>Cyfanswm Buddsodi mewn Ffyrdd a Rheilffyrdd</t>
  </si>
  <si>
    <t>Cyllid Cyfalaf Cyffredinol - Ffyrdd</t>
  </si>
  <si>
    <t>Cyfanswm Gwella a Chynnal y Seilwaith Ffyrdd Lleol</t>
  </si>
  <si>
    <t>Cyfanswm Cefnogi a chynnal sector celfyddydau cryf trwy'r Cyngor Celfyddydau ac eraill</t>
  </si>
  <si>
    <t>Cyfanswm Cyfalaf - Yr Economi, Gwyddoniaeth a Thrafnidiaeth</t>
  </si>
  <si>
    <t>Buddsoddi mewn Ffyrdd a Rheilffyrdd</t>
  </si>
  <si>
    <t>Gwella a Chynnal y Seilwaith Ffyrdd Lleol</t>
  </si>
  <si>
    <t>Darparu Seilwaith yn Gysylltiedig ag Eiddo - Adnoddau nad ydynt yn Arian Parod</t>
  </si>
  <si>
    <t>Gweithrediadau Traffyrdd a Chefnffyrdd - Adnoddau nad ydynt yn Arian Parod</t>
  </si>
  <si>
    <t>Cyfanswm Gweithrediadau Traffyrdd a Chefnffyrdd</t>
  </si>
  <si>
    <t>Pensiynau'r Amgueddfeydd a Llyfrgelloedd</t>
  </si>
  <si>
    <t>Cyfanswm Amgueddfeydd a Llyfrgelloedd</t>
  </si>
  <si>
    <t>Cyfanswm AME - Yr Economi, Gwyddoniaeth a Thrafnidiaeth</t>
  </si>
  <si>
    <t>Safonau Addysg a Hyfforddiant</t>
  </si>
  <si>
    <t>Gweithlu Medrus</t>
  </si>
  <si>
    <t>Gwella Llesiant, Lleihau Anghydraddoldeb a Chynyddu Cyfranogiad</t>
  </si>
  <si>
    <t>Yr Iaith Gymraeg</t>
  </si>
  <si>
    <t>Cymorth Cyflawni</t>
  </si>
  <si>
    <t>Llythrennedd a Rhifedd</t>
  </si>
  <si>
    <t>Cwricwlwm</t>
  </si>
  <si>
    <t>Addysgu ac Arweinyddiaeth</t>
  </si>
  <si>
    <t>Cymwysterau</t>
  </si>
  <si>
    <t>Addysg ôl - 16</t>
  </si>
  <si>
    <t>Addysg Uwch</t>
  </si>
  <si>
    <t>Safonau Addysg</t>
  </si>
  <si>
    <t>Grant Amddifadedd Disgyblion</t>
  </si>
  <si>
    <t>TGCh a Systemau Rheoli Gwybodaeth</t>
  </si>
  <si>
    <t>Cyfanswm Safonau Addysg a Hyfforddiant</t>
  </si>
  <si>
    <t>Cyflogaeth a Sgiliau</t>
  </si>
  <si>
    <t>Ymgyllstiad a Chyflogaeth Pobl Ifanc</t>
  </si>
  <si>
    <t>Dewisiadau addysg a gyrfa</t>
  </si>
  <si>
    <t>Cyfanswm Gweithlu Medrus</t>
  </si>
  <si>
    <t>Lles plant a phobl ifanc</t>
  </si>
  <si>
    <t>Cymorth i ddysgwyr ôl-16</t>
  </si>
  <si>
    <t>Ennyn Diddordeb Disgyblion</t>
  </si>
  <si>
    <t>Cyfanswm Gwella Llesiant, Lleihau Anghydraddoldeb a Chynyddu Cyfranogiad</t>
  </si>
  <si>
    <t>Y Gymraeg mewn Addysg</t>
  </si>
  <si>
    <t>Cyfanswm yr Iaith Gymraeg</t>
  </si>
  <si>
    <t>Cyfanswm Cymorth Cyflawni</t>
  </si>
  <si>
    <t>Cyfanswm Adnoddau - Addysg a Sgiliau</t>
  </si>
  <si>
    <t>Yr Ystad a'r Ddarpariaeth TG</t>
  </si>
  <si>
    <t>Cyfanswm Cyfalaf - Addysg a Sgiliau</t>
  </si>
  <si>
    <t>Cymorth i ddysgwyr ôl-16 - Adnoddau</t>
  </si>
  <si>
    <t>Dewisiadau addysg a gyrfa - Adnoddau</t>
  </si>
  <si>
    <t>Cymorth i ddysgwyr ôl-16 - Cyfalaf</t>
  </si>
  <si>
    <t>Amaethyddiaeth a Bwyd</t>
  </si>
  <si>
    <t>Gwarchod a Gwella Iechyd a Lles Anifeiliaid</t>
  </si>
  <si>
    <t>Y Newid yn yr Hinsawdd a Chynaliadwyedd</t>
  </si>
  <si>
    <t>Yr Amgylchedd</t>
  </si>
  <si>
    <t>Y Sylfaen Dystiolaeth</t>
  </si>
  <si>
    <t>Cynllunio</t>
  </si>
  <si>
    <t>Tirwedd a Hamdden Awyr Agored</t>
  </si>
  <si>
    <t>Datblygu a darparu polisi a rhaglenni cynhwysfawr mewn Amaethyddiaeth, Bwyd a'r Môr</t>
  </si>
  <si>
    <t>Gweinyddu'r PAC a gwneud Taliadau yn unol â rheolau'r UE a Llywodraeth Cymru</t>
  </si>
  <si>
    <t>Cymunedau Gwledig Llywodraeth Cymru: Darparu'r rhaglenni yng Nghynllun Datblygu Gwledig 2014-20</t>
  </si>
  <si>
    <t>Datblygu ar sail tystiolaeth ar gyfer Materion Gwledig</t>
  </si>
  <si>
    <t>Datblygu a rheoli Môr, pysgodfeydd a dyframaethu gan gynwys gorfodi Pysgodfeydd Cymru</t>
  </si>
  <si>
    <t>Datblygu a marchnata bwyd a diod Cymru</t>
  </si>
  <si>
    <t>Cefnogi a Darparu'r rhaglen/strategeath iechyd a Lles Anifeiliaid</t>
  </si>
  <si>
    <t>Rheoli a darparu Dileu TB a Chlefydau Endemig eraill</t>
  </si>
  <si>
    <t>Datblygu a gweithredu polisi a rhaglenni cyffredinol ar ddatblygu cynaliadwy a rheoli cyfoeth naturiol</t>
  </si>
  <si>
    <t>Datblygu a gweithredu polisi newid yn yr hinsawdd, effeithlonrwydd ynni, Twf Gwyrdd a Diogelu'r Amgylchedd</t>
  </si>
  <si>
    <t>Datblygu a gweithredu polisi a deddfwriaeth ynglŷn â'r perygl o lifogydd a'r perygl i'r arfordir, dŵr a charthion</t>
  </si>
  <si>
    <t>Rheoli a Gweithredu'r Strategaeth Wastraff a'r rhaglen caffael gwastraff</t>
  </si>
  <si>
    <t>Cyfanswm Amaethyddiaeth a Bwyd</t>
  </si>
  <si>
    <t>Cyfanswm Gwarchod a Gwella Iechyd a Lles Anifeiliaid</t>
  </si>
  <si>
    <t>Darparu polisïau gwarchod natur a choedwigaeth</t>
  </si>
  <si>
    <t>Noddi a rheoli cyrff gweithredu</t>
  </si>
  <si>
    <t>Cyfanswm yr Amgylchedd</t>
  </si>
  <si>
    <t>Cyfanswm y Newid yn yr Hinsawdd a Chynaliadwyedd</t>
  </si>
  <si>
    <t>Cyfanswm Y Sylfaen Dystiolaeth</t>
  </si>
  <si>
    <t>Datblygu sylfaen dystiolaeth briodol er mwyn helpu gwaith yr Adran</t>
  </si>
  <si>
    <t>Gwarchod iechyd planhigion a datblygu polisïau addasu genetig</t>
  </si>
  <si>
    <t>Cynllunio a Rheoleiddio</t>
  </si>
  <si>
    <t>Cyfanswm Cynllunio</t>
  </si>
  <si>
    <t>Hyrwyddo a chefnogi tirweddau gwarchodedig, mynediad ehangach i fannau gwyrdd</t>
  </si>
  <si>
    <t>Cyfanswm Tirwedd a Hamdden Awyr Agored</t>
  </si>
  <si>
    <t>Cyfanswm Adnoddau - Cyfoeth Naturiol</t>
  </si>
  <si>
    <t>Cyfanswm Cyfalaf - Cyfoeth Naturiol</t>
  </si>
  <si>
    <t>CYLLIDEB CYFALAF - Gwariant a Reolir yn Flynyddol</t>
  </si>
  <si>
    <t>Costau Rhedeg Dirprwyedig</t>
  </si>
  <si>
    <t>Costau Rhedeg Canolog</t>
  </si>
  <si>
    <t>Gwasanaethau Gwybodaeth a Chymorth</t>
  </si>
  <si>
    <t>Rhaglenni Canolog</t>
  </si>
  <si>
    <t>Costau Staff</t>
  </si>
  <si>
    <t>Cyfanswm Costau Rhedeg Dirprwyedig</t>
  </si>
  <si>
    <t>Gwariant Gweinyddol Cyffredinol</t>
  </si>
  <si>
    <t>Taliadau Cyfalaf</t>
  </si>
  <si>
    <t>Costau Technoleg Gwybodaeth (Adnoddau)</t>
  </si>
  <si>
    <t>Gwella Busnes</t>
  </si>
  <si>
    <t>Cyfanswm Costau Rhedeg Canalog</t>
  </si>
  <si>
    <t>Tribiwnlysoedd</t>
  </si>
  <si>
    <t>Gwella Ystadegau Economaidd a'r Farchnad Lafur</t>
  </si>
  <si>
    <t>Digwyddiadau a Chyfathrebu Corfforaethol</t>
  </si>
  <si>
    <t>Gwybodaeth Ddaearyddol</t>
  </si>
  <si>
    <t>Ymchwil Ganolog</t>
  </si>
  <si>
    <t>Ymchwil Economaidd</t>
  </si>
  <si>
    <t>Y Sefydliad Polisi Cyhoeddus</t>
  </si>
  <si>
    <t>Gwerth Cymru</t>
  </si>
  <si>
    <t>Gwasanaeth e-gaffael</t>
  </si>
  <si>
    <t>Cyfanswm Gwasanaethau Gwybodaeth a Chymorth</t>
  </si>
  <si>
    <t>Datblygu Rhyngwladol</t>
  </si>
  <si>
    <t>Cysylltiadau Rhyngwladol</t>
  </si>
  <si>
    <t>Y Gronfa Buddsoddi I Arbed</t>
  </si>
  <si>
    <t>Y Gronfa Buddsoddi I Arbed - Ad-dalu Buddsoddiadau</t>
  </si>
  <si>
    <t>Arian Cyfatebol</t>
  </si>
  <si>
    <t>Cyfanswm Rhaglenni Canolog</t>
  </si>
  <si>
    <t>Rheoli'r Gwaith o Weithredu Rhaglenni Cronfyedd Strwythurol yng Nghymru</t>
  </si>
  <si>
    <t>Cyfanswm WEFO</t>
  </si>
  <si>
    <t>Cyfanswm Adnoddau - Gwasanaethau Canolog a Gweinyddu</t>
  </si>
  <si>
    <t>Cyfalaf</t>
  </si>
  <si>
    <t>Cyfanswm Costau Rhedeg Canolog</t>
  </si>
  <si>
    <t>Cyfanswm Cyfalaf - Gwasanaethau Canolog a Gweinyddu</t>
  </si>
  <si>
    <t>Darpariaethau ar gyfer Ymddeoliadau Cynnar</t>
  </si>
  <si>
    <t>Cyfanswm AME - Gwasanaethau Canolog a Gweinyddu</t>
  </si>
  <si>
    <t>Newidiadau o un Flwyddyn i'r Llall</t>
  </si>
  <si>
    <t>Newidiadau Termau Real</t>
  </si>
  <si>
    <t>Buddsoddi Cyfalaf Strategol</t>
  </si>
  <si>
    <t>Costau Technoleg Gwybodaeth (Cyfalaf)</t>
  </si>
  <si>
    <t>Iechyd a Gwasanaethau Cymdeithasol - Crynodeb</t>
  </si>
  <si>
    <t>Llywodraeth Leol - Crynodeb</t>
  </si>
  <si>
    <t>Cymunedau a Threchu Tlodi - Crynodeb</t>
  </si>
  <si>
    <t>Yr Economi, Gwyddoniaeth a Thrafnidiaeth - Crynodeb</t>
  </si>
  <si>
    <t>Addysg a Sgiliau - Crynodeb</t>
  </si>
  <si>
    <t>Cyfoeth Naturiol - Crynodeb</t>
  </si>
  <si>
    <t>Gwasanaethau Canolog a Gweinyddu - Crynodeb</t>
  </si>
  <si>
    <t>Fframwaith Cenedlaethol y Gwasanaethau Tân ac Achub</t>
  </si>
  <si>
    <t>Cyfanswm Adnoddau- Llywodraeth Leol</t>
  </si>
  <si>
    <t>Datblygu a Gweithredu Polisi</t>
  </si>
  <si>
    <t>Rhaglen Eiddo Gwag</t>
  </si>
  <si>
    <t>Hwyluso buddsoddiad mewn ynni a diwydiant glân a diogel</t>
  </si>
  <si>
    <t>Rheol a gweithredu gwelliant amgylcheddol</t>
  </si>
  <si>
    <t>Cyfanswm AME - Cyfoeth Naturiol</t>
  </si>
  <si>
    <t>Enillion a Cholledion y Gyfradd Gyfnewid</t>
  </si>
  <si>
    <t>2015-16
Cyllideb Atodol
Mehefin 2015
£000s</t>
  </si>
  <si>
    <t>2015-16
Gwaelodlin Diwygiedig
£000s</t>
  </si>
  <si>
    <t>2016-17
Newidiadau yn seiliedig ar y Gwaelodlin Diwygiedig a'r Gyllideb Ddrafft £000s</t>
  </si>
  <si>
    <t>2016-17
Cyllideb Ddrafft
£000s</t>
  </si>
  <si>
    <t>2016-17
Cyllideb Derfynol
£000s</t>
  </si>
  <si>
    <t>2016-17 
Newidiadau o'r Gyllideb Ddrafft i'r Gyllideb Derfynol
£000s</t>
  </si>
  <si>
    <t>Buddsoddiad Ychwanegol yn y Gyllideb Derfynol 
2016-17</t>
  </si>
  <si>
    <t>Newid Atodol 2015-16 i'r Gyllideb Derfynol 2016-17 
£000s</t>
  </si>
  <si>
    <t>Newid o'r flwyddyn flaenorol %</t>
  </si>
  <si>
    <t>Newid 2015-16 i 2016-17 mewn termau real %</t>
  </si>
  <si>
    <t>Newid 2015-16 i 2016-17 mewn termau real (prisiau 2015-16) 
£000s</t>
  </si>
  <si>
    <t>2016-17
Newidiadau yn seiliedig ar y Gwaelodlin Diwygiedig a'r Gyllideb Ddrafft 
£000s</t>
  </si>
  <si>
    <t>- £10m i Ymddiriedolaeth Ambiwlans Cymru ar gyfer cerbydau newydd ym meysydd cludiant brys a chludo cleifion
- £10m i gynyddu datblygiadau obstetreg, newydd-anedig a phaediatreg ledled Cymru</t>
  </si>
  <si>
    <t>- £2.5m i awdurdodau lleol Powys, Ceredigion a Sir Fynwy yn y Setliad Llywodraeth Leol
- £0.799m wedi’i gynnwys yn Setliad yr Heddlu</t>
  </si>
  <si>
    <t>- £10m o gyllid cyfalaf wedi’i ddyrannu o’r Gronfa Buddsoddi Gofal Canolradd</t>
  </si>
  <si>
    <t>- £10m o fenthyciad cyfalaf i landlordiaid cymdeithasol cofrestredig i brynu tir a chefnogi cyflenwi tai</t>
  </si>
  <si>
    <t>- £10m i’r Gronfa Benthyciadau Canol Trefi i gefnogi adfywio canol trefi</t>
  </si>
  <si>
    <t>- £10m wedi’i fuddsoddi mewn prosiectau cludiant blaenoriaeth Llywodraeth Cymru</t>
  </si>
  <si>
    <t>- £40m wedi’i fuddsoddi mewn prosiectau cludiant blaenoriaeth Llywodraeth Cymru</t>
  </si>
  <si>
    <t>- £21.1m o gyllid i HEFCW. Mae hyn mewn ymateb i drosglwyddiad arfaethedig o £21.1m o gyllideb HEFCW i Lywodraeth Cymru yn ystod y gyllideb ddrafft</t>
  </si>
  <si>
    <t>- Didynnwyd oherwydd nad aeth y trosglwyddiad arfaethedig o £21.1m o HEFCW yn ei flaen</t>
  </si>
  <si>
    <t>- £10m mewn cyllid cyfalaf ar gyfer y Rhaglen Ysgolion ac Addysg yr 21ain Ganrif. Wedi’i fwriadu ar gyfer prosiectau i wella sgiliau myfyrwyr ôl-16</t>
  </si>
  <si>
    <t>- £5m i Twf Gwyrdd Cymru sy’n anelu at gynyddu a chyflymu prosiectau i gyflawni buddsoddiad gwyrdd yng Nghymru
- £3m i fynd i’r afael â thlodi tanwydd drwy dwf gwyrdd</t>
  </si>
  <si>
    <t>- £2m i’r Rhaglen Rheoli Risg Arfordirol i gefnogi paratoadau awdurdodau lleol ar gyfer rhaglen fuddsoddi £150m mewn prosiectau risg llifogydd ac erydu arfordirol i’w hadeiladu 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</si>
</sst>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[Red]\-#,##0\ "/>
    <numFmt numFmtId="165" formatCode="0.0%;[Red]\-0.0%"/>
    <numFmt numFmtId="166" formatCode="0.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Lucida Sans Unicode"/>
      <family val="2"/>
    </font>
    <font>
      <b/>
      <sz val="14"/>
      <name val="Lucida Sans Unicode"/>
      <family val="2"/>
    </font>
    <font>
      <sz val="12"/>
      <name val="Lucida Sans Unicode"/>
      <family val="2"/>
    </font>
    <font>
      <b/>
      <sz val="12"/>
      <name val="Lucida Sans Unicode"/>
      <family val="2"/>
    </font>
    <font>
      <b/>
      <sz val="16"/>
      <name val="Lucida Sans Unicode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2"/>
      <color theme="10"/>
      <name val="Lucida Sans"/>
      <family val="2"/>
    </font>
    <font>
      <sz val="12"/>
      <color theme="1"/>
      <name val="Lucida Sans"/>
      <family val="2"/>
    </font>
    <font>
      <sz val="14"/>
      <name val="Lucida Sans Unicode"/>
      <family val="2"/>
    </font>
    <font>
      <b/>
      <sz val="11"/>
      <color rgb="FF006100"/>
      <name val="Lucida Sans Unicode"/>
      <family val="2"/>
    </font>
    <font>
      <sz val="12"/>
      <color theme="1"/>
      <name val="Lucida Sans Unicode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7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0" applyNumberFormat="0" applyAlignment="0" applyProtection="0"/>
    <xf numFmtId="0" fontId="13" fillId="22" borderId="21" applyNumberFormat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0" applyNumberFormat="0" applyAlignment="0" applyProtection="0"/>
    <xf numFmtId="0" fontId="21" fillId="0" borderId="25" applyNumberFormat="0" applyFill="0" applyAlignment="0" applyProtection="0"/>
    <xf numFmtId="0" fontId="22" fillId="2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0" fontId="7" fillId="24" borderId="26" applyNumberFormat="0" applyFont="0" applyAlignment="0" applyProtection="0"/>
    <xf numFmtId="0" fontId="23" fillId="21" borderId="27" applyNumberFormat="0" applyAlignment="0" applyProtection="0"/>
    <xf numFmtId="9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0"/>
    <xf numFmtId="0" fontId="27" fillId="0" borderId="0" applyNumberFormat="0" applyFill="0" applyBorder="0" applyAlignment="0" applyProtection="0"/>
    <xf numFmtId="166" fontId="30" fillId="25" borderId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52">
    <xf numFmtId="0" fontId="0" fillId="0" borderId="0" xfId="0"/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4" fontId="4" fillId="0" borderId="8" xfId="0" applyNumberFormat="1" applyFont="1" applyFill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vertical="center" wrapText="1"/>
    </xf>
    <xf numFmtId="164" fontId="5" fillId="2" borderId="3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19" xfId="0" applyNumberFormat="1" applyFont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/>
    </xf>
    <xf numFmtId="164" fontId="4" fillId="0" borderId="18" xfId="0" applyNumberFormat="1" applyFont="1" applyFill="1" applyBorder="1" applyAlignment="1">
      <alignment horizontal="right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4" fontId="4" fillId="0" borderId="13" xfId="40" applyNumberFormat="1" applyFont="1" applyBorder="1" applyAlignment="1">
      <alignment vertical="center"/>
    </xf>
    <xf numFmtId="164" fontId="4" fillId="0" borderId="12" xfId="0" applyNumberFormat="1" applyFont="1" applyBorder="1" applyAlignment="1">
      <alignment horizontal="right" vertical="center"/>
    </xf>
    <xf numFmtId="164" fontId="4" fillId="0" borderId="30" xfId="0" applyNumberFormat="1" applyFont="1" applyBorder="1" applyAlignment="1">
      <alignment horizontal="right" vertical="center"/>
    </xf>
    <xf numFmtId="164" fontId="5" fillId="2" borderId="4" xfId="0" applyNumberFormat="1" applyFont="1" applyFill="1" applyBorder="1" applyAlignment="1">
      <alignment horizontal="right" vertical="center"/>
    </xf>
    <xf numFmtId="164" fontId="5" fillId="2" borderId="31" xfId="0" applyNumberFormat="1" applyFont="1" applyFill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4" fillId="0" borderId="32" xfId="0" applyNumberFormat="1" applyFont="1" applyBorder="1" applyAlignment="1">
      <alignment horizontal="right" vertical="center"/>
    </xf>
    <xf numFmtId="164" fontId="4" fillId="0" borderId="34" xfId="0" applyNumberFormat="1" applyFont="1" applyBorder="1" applyAlignment="1">
      <alignment horizontal="right" vertical="center"/>
    </xf>
    <xf numFmtId="164" fontId="4" fillId="0" borderId="33" xfId="0" applyNumberFormat="1" applyFont="1" applyBorder="1" applyAlignment="1">
      <alignment horizontal="right" vertical="center"/>
    </xf>
    <xf numFmtId="164" fontId="4" fillId="0" borderId="39" xfId="0" applyNumberFormat="1" applyFont="1" applyBorder="1" applyAlignment="1">
      <alignment horizontal="right" vertical="center"/>
    </xf>
    <xf numFmtId="164" fontId="4" fillId="0" borderId="40" xfId="0" applyNumberFormat="1" applyFont="1" applyBorder="1" applyAlignment="1">
      <alignment horizontal="right" vertical="center"/>
    </xf>
    <xf numFmtId="165" fontId="4" fillId="0" borderId="40" xfId="0" applyNumberFormat="1" applyFont="1" applyBorder="1" applyAlignment="1">
      <alignment horizontal="right" vertical="center"/>
    </xf>
    <xf numFmtId="164" fontId="4" fillId="0" borderId="43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164" fontId="4" fillId="0" borderId="8" xfId="0" applyNumberFormat="1" applyFont="1" applyFill="1" applyBorder="1"/>
    <xf numFmtId="0" fontId="29" fillId="0" borderId="0" xfId="0" applyFont="1"/>
    <xf numFmtId="164" fontId="29" fillId="0" borderId="0" xfId="0" applyNumberFormat="1" applyFont="1"/>
    <xf numFmtId="165" fontId="29" fillId="0" borderId="0" xfId="0" applyNumberFormat="1" applyFont="1"/>
    <xf numFmtId="164" fontId="4" fillId="0" borderId="5" xfId="0" applyNumberFormat="1" applyFont="1" applyBorder="1" applyAlignment="1">
      <alignment horizontal="right" vertical="center"/>
    </xf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Fill="1" applyBorder="1"/>
    <xf numFmtId="0" fontId="4" fillId="0" borderId="0" xfId="0" applyFont="1" applyBorder="1"/>
    <xf numFmtId="0" fontId="4" fillId="0" borderId="8" xfId="0" applyFont="1" applyBorder="1"/>
    <xf numFmtId="0" fontId="4" fillId="0" borderId="0" xfId="0" applyFont="1" applyAlignment="1">
      <alignment wrapText="1"/>
    </xf>
    <xf numFmtId="164" fontId="6" fillId="27" borderId="3" xfId="0" applyNumberFormat="1" applyFont="1" applyFill="1" applyBorder="1" applyAlignment="1"/>
    <xf numFmtId="164" fontId="4" fillId="0" borderId="49" xfId="0" applyNumberFormat="1" applyFont="1" applyFill="1" applyBorder="1" applyAlignment="1">
      <alignment horizontal="right" vertical="center" wrapText="1"/>
    </xf>
    <xf numFmtId="164" fontId="4" fillId="0" borderId="47" xfId="0" applyNumberFormat="1" applyFont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164" fontId="4" fillId="0" borderId="36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32" xfId="0" applyNumberFormat="1" applyFont="1" applyFill="1" applyBorder="1" applyAlignment="1">
      <alignment horizontal="right" vertical="center" wrapText="1"/>
    </xf>
    <xf numFmtId="164" fontId="4" fillId="0" borderId="18" xfId="0" applyNumberFormat="1" applyFont="1" applyBorder="1" applyAlignment="1">
      <alignment horizontal="right" vertical="center"/>
    </xf>
    <xf numFmtId="164" fontId="4" fillId="0" borderId="50" xfId="0" applyNumberFormat="1" applyFont="1" applyBorder="1" applyAlignment="1">
      <alignment horizontal="right" vertical="center"/>
    </xf>
    <xf numFmtId="164" fontId="5" fillId="2" borderId="19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left" vertical="center" wrapText="1"/>
    </xf>
    <xf numFmtId="164" fontId="5" fillId="2" borderId="52" xfId="0" applyNumberFormat="1" applyFont="1" applyFill="1" applyBorder="1" applyAlignment="1">
      <alignment horizontal="right" vertical="center"/>
    </xf>
    <xf numFmtId="164" fontId="5" fillId="2" borderId="48" xfId="0" applyNumberFormat="1" applyFont="1" applyFill="1" applyBorder="1" applyAlignment="1">
      <alignment horizontal="right" vertical="center"/>
    </xf>
    <xf numFmtId="164" fontId="5" fillId="2" borderId="53" xfId="0" applyNumberFormat="1" applyFont="1" applyFill="1" applyBorder="1" applyAlignment="1">
      <alignment horizontal="right" vertical="center"/>
    </xf>
    <xf numFmtId="164" fontId="4" fillId="0" borderId="38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right" vertical="center" wrapText="1"/>
    </xf>
    <xf numFmtId="164" fontId="4" fillId="0" borderId="19" xfId="0" applyNumberFormat="1" applyFont="1" applyFill="1" applyBorder="1" applyAlignment="1">
      <alignment horizontal="right" vertical="center" wrapText="1"/>
    </xf>
    <xf numFmtId="164" fontId="4" fillId="0" borderId="33" xfId="40" applyNumberFormat="1" applyFont="1" applyBorder="1" applyAlignment="1">
      <alignment vertical="center"/>
    </xf>
    <xf numFmtId="165" fontId="4" fillId="0" borderId="30" xfId="0" applyNumberFormat="1" applyFont="1" applyBorder="1" applyAlignment="1">
      <alignment horizontal="right" vertical="center"/>
    </xf>
    <xf numFmtId="165" fontId="4" fillId="0" borderId="49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4" fillId="0" borderId="18" xfId="0" applyNumberFormat="1" applyFont="1" applyBorder="1" applyAlignment="1">
      <alignment horizontal="right" vertical="center"/>
    </xf>
    <xf numFmtId="164" fontId="4" fillId="0" borderId="46" xfId="0" applyNumberFormat="1" applyFont="1" applyBorder="1" applyAlignment="1">
      <alignment horizontal="right" vertical="center"/>
    </xf>
    <xf numFmtId="165" fontId="4" fillId="0" borderId="46" xfId="0" applyNumberFormat="1" applyFont="1" applyBorder="1" applyAlignment="1">
      <alignment horizontal="right" vertical="center"/>
    </xf>
    <xf numFmtId="165" fontId="4" fillId="0" borderId="47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37" xfId="0" applyNumberFormat="1" applyFont="1" applyBorder="1" applyAlignment="1">
      <alignment horizontal="right" vertical="center"/>
    </xf>
    <xf numFmtId="165" fontId="4" fillId="0" borderId="32" xfId="0" applyNumberFormat="1" applyFont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164" fontId="4" fillId="0" borderId="29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 wrapText="1"/>
    </xf>
    <xf numFmtId="165" fontId="4" fillId="0" borderId="31" xfId="0" applyNumberFormat="1" applyFont="1" applyBorder="1" applyAlignment="1">
      <alignment horizontal="right" vertical="center"/>
    </xf>
    <xf numFmtId="165" fontId="4" fillId="0" borderId="3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vertical="center" wrapText="1"/>
    </xf>
    <xf numFmtId="164" fontId="4" fillId="0" borderId="39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164" fontId="5" fillId="2" borderId="4" xfId="0" applyNumberFormat="1" applyFont="1" applyFill="1" applyBorder="1" applyAlignment="1">
      <alignment horizontal="right" vertical="center" wrapText="1"/>
    </xf>
    <xf numFmtId="164" fontId="5" fillId="2" borderId="5" xfId="0" applyNumberFormat="1" applyFont="1" applyFill="1" applyBorder="1" applyAlignment="1">
      <alignment horizontal="right" vertical="center"/>
    </xf>
    <xf numFmtId="164" fontId="4" fillId="0" borderId="56" xfId="0" applyNumberFormat="1" applyFont="1" applyFill="1" applyBorder="1" applyAlignment="1">
      <alignment horizontal="right" vertical="center" wrapText="1"/>
    </xf>
    <xf numFmtId="164" fontId="4" fillId="0" borderId="57" xfId="0" applyNumberFormat="1" applyFont="1" applyBorder="1" applyAlignment="1">
      <alignment horizontal="right" vertical="center"/>
    </xf>
    <xf numFmtId="164" fontId="4" fillId="0" borderId="56" xfId="0" applyNumberFormat="1" applyFont="1" applyBorder="1" applyAlignment="1">
      <alignment horizontal="right" vertical="center"/>
    </xf>
    <xf numFmtId="165" fontId="4" fillId="0" borderId="58" xfId="0" applyNumberFormat="1" applyFont="1" applyBorder="1" applyAlignment="1">
      <alignment horizontal="right" vertical="center"/>
    </xf>
    <xf numFmtId="165" fontId="5" fillId="2" borderId="31" xfId="0" applyNumberFormat="1" applyFont="1" applyFill="1" applyBorder="1" applyAlignment="1">
      <alignment horizontal="right" vertical="center"/>
    </xf>
    <xf numFmtId="165" fontId="4" fillId="0" borderId="56" xfId="0" applyNumberFormat="1" applyFont="1" applyBorder="1" applyAlignment="1">
      <alignment horizontal="right" vertical="center"/>
    </xf>
    <xf numFmtId="164" fontId="4" fillId="0" borderId="54" xfId="0" applyNumberFormat="1" applyFont="1" applyBorder="1" applyAlignment="1">
      <alignment horizontal="right" vertical="center"/>
    </xf>
    <xf numFmtId="165" fontId="5" fillId="2" borderId="3" xfId="0" applyNumberFormat="1" applyFont="1" applyFill="1" applyBorder="1" applyAlignment="1">
      <alignment horizontal="right" vertical="center"/>
    </xf>
    <xf numFmtId="164" fontId="6" fillId="27" borderId="3" xfId="0" applyNumberFormat="1" applyFont="1" applyFill="1" applyBorder="1" applyAlignment="1">
      <alignment wrapText="1"/>
    </xf>
    <xf numFmtId="164" fontId="6" fillId="27" borderId="4" xfId="0" applyNumberFormat="1" applyFont="1" applyFill="1" applyBorder="1" applyAlignment="1">
      <alignment wrapText="1"/>
    </xf>
    <xf numFmtId="164" fontId="6" fillId="27" borderId="5" xfId="0" applyNumberFormat="1" applyFont="1" applyFill="1" applyBorder="1" applyAlignment="1">
      <alignment wrapText="1"/>
    </xf>
    <xf numFmtId="164" fontId="6" fillId="27" borderId="31" xfId="0" applyNumberFormat="1" applyFont="1" applyFill="1" applyBorder="1" applyAlignment="1">
      <alignment wrapText="1"/>
    </xf>
    <xf numFmtId="165" fontId="6" fillId="27" borderId="5" xfId="0" applyNumberFormat="1" applyFont="1" applyFill="1" applyBorder="1" applyAlignment="1"/>
    <xf numFmtId="165" fontId="6" fillId="27" borderId="31" xfId="0" applyNumberFormat="1" applyFont="1" applyFill="1" applyBorder="1" applyAlignment="1"/>
    <xf numFmtId="165" fontId="6" fillId="27" borderId="3" xfId="0" applyNumberFormat="1" applyFont="1" applyFill="1" applyBorder="1" applyAlignment="1"/>
    <xf numFmtId="164" fontId="6" fillId="27" borderId="5" xfId="0" applyNumberFormat="1" applyFont="1" applyFill="1" applyBorder="1" applyAlignment="1"/>
    <xf numFmtId="164" fontId="5" fillId="2" borderId="18" xfId="0" applyNumberFormat="1" applyFont="1" applyFill="1" applyBorder="1" applyAlignment="1">
      <alignment horizontal="right" vertical="center"/>
    </xf>
    <xf numFmtId="164" fontId="5" fillId="2" borderId="52" xfId="0" applyNumberFormat="1" applyFont="1" applyFill="1" applyBorder="1" applyAlignment="1">
      <alignment horizontal="right" vertical="center" wrapText="1"/>
    </xf>
    <xf numFmtId="164" fontId="5" fillId="2" borderId="48" xfId="0" applyNumberFormat="1" applyFont="1" applyFill="1" applyBorder="1" applyAlignment="1">
      <alignment horizontal="right" vertical="center" wrapText="1"/>
    </xf>
    <xf numFmtId="164" fontId="6" fillId="27" borderId="4" xfId="0" applyNumberFormat="1" applyFont="1" applyFill="1" applyBorder="1" applyAlignment="1"/>
    <xf numFmtId="165" fontId="5" fillId="2" borderId="49" xfId="0" applyNumberFormat="1" applyFont="1" applyFill="1" applyBorder="1" applyAlignment="1">
      <alignment horizontal="right" vertical="center"/>
    </xf>
    <xf numFmtId="165" fontId="5" fillId="2" borderId="18" xfId="0" applyNumberFormat="1" applyFont="1" applyFill="1" applyBorder="1" applyAlignment="1">
      <alignment horizontal="right" vertical="center"/>
    </xf>
    <xf numFmtId="165" fontId="6" fillId="27" borderId="45" xfId="0" applyNumberFormat="1" applyFont="1" applyFill="1" applyBorder="1" applyAlignment="1"/>
    <xf numFmtId="165" fontId="4" fillId="0" borderId="55" xfId="0" applyNumberFormat="1" applyFont="1" applyBorder="1" applyAlignment="1">
      <alignment horizontal="right" vertical="center"/>
    </xf>
    <xf numFmtId="165" fontId="4" fillId="0" borderId="39" xfId="0" applyNumberFormat="1" applyFont="1" applyBorder="1" applyAlignment="1">
      <alignment horizontal="right" vertical="center"/>
    </xf>
    <xf numFmtId="164" fontId="5" fillId="2" borderId="5" xfId="0" applyNumberFormat="1" applyFont="1" applyFill="1" applyBorder="1" applyAlignment="1">
      <alignment horizontal="right" vertical="center" wrapText="1"/>
    </xf>
    <xf numFmtId="164" fontId="4" fillId="0" borderId="59" xfId="0" applyNumberFormat="1" applyFont="1" applyFill="1" applyBorder="1" applyAlignment="1">
      <alignment horizontal="right" vertical="center" wrapText="1"/>
    </xf>
    <xf numFmtId="164" fontId="4" fillId="0" borderId="60" xfId="0" applyNumberFormat="1" applyFont="1" applyBorder="1" applyAlignment="1">
      <alignment horizontal="right" vertical="center"/>
    </xf>
    <xf numFmtId="164" fontId="4" fillId="0" borderId="61" xfId="0" applyNumberFormat="1" applyFont="1" applyBorder="1" applyAlignment="1">
      <alignment horizontal="right" vertical="center"/>
    </xf>
    <xf numFmtId="164" fontId="4" fillId="0" borderId="62" xfId="0" applyNumberFormat="1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51" xfId="0" applyNumberFormat="1" applyFont="1" applyFill="1" applyBorder="1" applyAlignment="1">
      <alignment horizontal="left" vertical="center" wrapText="1"/>
    </xf>
    <xf numFmtId="164" fontId="4" fillId="0" borderId="63" xfId="0" applyNumberFormat="1" applyFont="1" applyBorder="1" applyAlignment="1">
      <alignment horizontal="right" vertical="center"/>
    </xf>
    <xf numFmtId="164" fontId="5" fillId="2" borderId="45" xfId="0" applyNumberFormat="1" applyFont="1" applyFill="1" applyBorder="1" applyAlignment="1">
      <alignment horizontal="right" vertical="center"/>
    </xf>
    <xf numFmtId="165" fontId="4" fillId="0" borderId="63" xfId="0" applyNumberFormat="1" applyFont="1" applyBorder="1" applyAlignment="1">
      <alignment horizontal="right" vertical="center"/>
    </xf>
    <xf numFmtId="165" fontId="5" fillId="2" borderId="53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/>
    <xf numFmtId="164" fontId="3" fillId="0" borderId="17" xfId="0" applyNumberFormat="1" applyFont="1" applyFill="1" applyBorder="1" applyAlignment="1">
      <alignment horizontal="center" vertical="center" wrapText="1"/>
    </xf>
    <xf numFmtId="164" fontId="4" fillId="0" borderId="50" xfId="0" applyNumberFormat="1" applyFont="1" applyFill="1" applyBorder="1" applyAlignment="1">
      <alignment horizontal="right" vertical="center" wrapText="1"/>
    </xf>
    <xf numFmtId="164" fontId="4" fillId="0" borderId="64" xfId="0" applyNumberFormat="1" applyFont="1" applyFill="1" applyBorder="1" applyAlignment="1">
      <alignment horizontal="right" vertical="center" wrapText="1"/>
    </xf>
    <xf numFmtId="164" fontId="4" fillId="0" borderId="64" xfId="0" applyNumberFormat="1" applyFont="1" applyBorder="1" applyAlignment="1">
      <alignment horizontal="right" vertical="center"/>
    </xf>
    <xf numFmtId="164" fontId="4" fillId="0" borderId="64" xfId="0" applyNumberFormat="1" applyFont="1" applyFill="1" applyBorder="1" applyAlignment="1">
      <alignment horizontal="right" vertical="center"/>
    </xf>
    <xf numFmtId="164" fontId="6" fillId="27" borderId="17" xfId="0" applyNumberFormat="1" applyFont="1" applyFill="1" applyBorder="1" applyAlignment="1"/>
    <xf numFmtId="164" fontId="4" fillId="0" borderId="44" xfId="0" applyNumberFormat="1" applyFont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/>
    </xf>
    <xf numFmtId="164" fontId="4" fillId="0" borderId="59" xfId="0" applyNumberFormat="1" applyFont="1" applyBorder="1" applyAlignment="1">
      <alignment horizontal="right" vertical="center"/>
    </xf>
    <xf numFmtId="165" fontId="4" fillId="0" borderId="61" xfId="0" applyNumberFormat="1" applyFont="1" applyBorder="1" applyAlignment="1">
      <alignment horizontal="right" vertical="center"/>
    </xf>
    <xf numFmtId="165" fontId="4" fillId="0" borderId="59" xfId="0" applyNumberFormat="1" applyFont="1" applyBorder="1" applyAlignment="1">
      <alignment horizontal="right" vertical="center"/>
    </xf>
    <xf numFmtId="164" fontId="4" fillId="0" borderId="66" xfId="0" applyNumberFormat="1" applyFont="1" applyBorder="1" applyAlignment="1">
      <alignment horizontal="right" vertical="center"/>
    </xf>
    <xf numFmtId="164" fontId="5" fillId="2" borderId="67" xfId="0" applyNumberFormat="1" applyFont="1" applyFill="1" applyBorder="1" applyAlignment="1">
      <alignment horizontal="right" vertical="center" wrapText="1"/>
    </xf>
    <xf numFmtId="164" fontId="4" fillId="0" borderId="65" xfId="0" applyNumberFormat="1" applyFont="1" applyFill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164" fontId="4" fillId="0" borderId="65" xfId="0" applyNumberFormat="1" applyFont="1" applyBorder="1" applyAlignment="1">
      <alignment horizontal="right" vertical="center"/>
    </xf>
    <xf numFmtId="164" fontId="6" fillId="27" borderId="17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wrapText="1"/>
    </xf>
    <xf numFmtId="49" fontId="31" fillId="0" borderId="0" xfId="0" applyNumberFormat="1" applyFont="1" applyAlignment="1">
      <alignment horizontal="left" wrapText="1"/>
    </xf>
    <xf numFmtId="49" fontId="4" fillId="0" borderId="17" xfId="0" applyNumberFormat="1" applyFont="1" applyBorder="1" applyAlignment="1">
      <alignment horizontal="left" vertical="center" wrapText="1"/>
    </xf>
    <xf numFmtId="49" fontId="31" fillId="0" borderId="0" xfId="0" applyNumberFormat="1" applyFont="1" applyAlignment="1">
      <alignment horizontal="justify" vertical="center" wrapText="1"/>
    </xf>
    <xf numFmtId="49" fontId="31" fillId="0" borderId="0" xfId="0" applyNumberFormat="1" applyFont="1" applyAlignment="1">
      <alignment horizontal="left" vertical="center" wrapText="1"/>
    </xf>
    <xf numFmtId="164" fontId="5" fillId="2" borderId="47" xfId="0" applyNumberFormat="1" applyFont="1" applyFill="1" applyBorder="1" applyAlignment="1">
      <alignment horizontal="right" vertical="center"/>
    </xf>
    <xf numFmtId="164" fontId="4" fillId="0" borderId="57" xfId="0" applyNumberFormat="1" applyFont="1" applyFill="1" applyBorder="1" applyAlignment="1">
      <alignment horizontal="right" vertical="center" wrapText="1"/>
    </xf>
    <xf numFmtId="164" fontId="4" fillId="0" borderId="62" xfId="0" applyNumberFormat="1" applyFont="1" applyFill="1" applyBorder="1" applyAlignment="1">
      <alignment horizontal="right" vertical="center" wrapText="1"/>
    </xf>
    <xf numFmtId="164" fontId="4" fillId="0" borderId="52" xfId="0" applyNumberFormat="1" applyFont="1" applyBorder="1" applyAlignment="1">
      <alignment horizontal="right" vertical="center"/>
    </xf>
    <xf numFmtId="164" fontId="4" fillId="0" borderId="48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165" fontId="4" fillId="0" borderId="52" xfId="0" applyNumberFormat="1" applyFont="1" applyBorder="1" applyAlignment="1">
      <alignment horizontal="right" vertical="center"/>
    </xf>
    <xf numFmtId="164" fontId="4" fillId="0" borderId="68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64" fontId="3" fillId="0" borderId="40" xfId="0" applyNumberFormat="1" applyFont="1" applyFill="1" applyBorder="1" applyAlignment="1">
      <alignment horizontal="center" vertical="center" wrapText="1"/>
    </xf>
    <xf numFmtId="164" fontId="4" fillId="0" borderId="70" xfId="0" applyNumberFormat="1" applyFont="1" applyFill="1" applyBorder="1" applyAlignment="1">
      <alignment horizontal="right" vertical="center" wrapText="1"/>
    </xf>
    <xf numFmtId="164" fontId="4" fillId="0" borderId="71" xfId="0" applyNumberFormat="1" applyFont="1" applyFill="1" applyBorder="1" applyAlignment="1">
      <alignment horizontal="right" vertical="center" wrapText="1"/>
    </xf>
    <xf numFmtId="164" fontId="4" fillId="0" borderId="72" xfId="0" applyNumberFormat="1" applyFont="1" applyFill="1" applyBorder="1" applyAlignment="1">
      <alignment horizontal="right" vertical="center" wrapText="1"/>
    </xf>
    <xf numFmtId="164" fontId="4" fillId="0" borderId="73" xfId="0" applyNumberFormat="1" applyFont="1" applyBorder="1" applyAlignment="1">
      <alignment horizontal="right" vertical="center"/>
    </xf>
    <xf numFmtId="165" fontId="4" fillId="0" borderId="74" xfId="0" applyNumberFormat="1" applyFont="1" applyBorder="1" applyAlignment="1">
      <alignment horizontal="right" vertical="center"/>
    </xf>
    <xf numFmtId="165" fontId="4" fillId="0" borderId="70" xfId="0" applyNumberFormat="1" applyFont="1" applyBorder="1" applyAlignment="1">
      <alignment horizontal="right" vertical="center"/>
    </xf>
    <xf numFmtId="164" fontId="4" fillId="0" borderId="72" xfId="0" applyNumberFormat="1" applyFont="1" applyBorder="1" applyAlignment="1">
      <alignment horizontal="right" vertical="center"/>
    </xf>
    <xf numFmtId="0" fontId="4" fillId="0" borderId="0" xfId="0" applyFont="1" applyFill="1" applyBorder="1"/>
    <xf numFmtId="164" fontId="4" fillId="0" borderId="38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164" fontId="31" fillId="0" borderId="41" xfId="0" applyNumberFormat="1" applyFont="1" applyBorder="1" applyAlignment="1">
      <alignment vertical="center" wrapText="1"/>
    </xf>
    <xf numFmtId="164" fontId="31" fillId="0" borderId="77" xfId="0" applyNumberFormat="1" applyFont="1" applyBorder="1" applyAlignment="1">
      <alignment vertical="center" wrapText="1"/>
    </xf>
    <xf numFmtId="164" fontId="5" fillId="28" borderId="6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5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164" fontId="4" fillId="0" borderId="35" xfId="0" applyNumberFormat="1" applyFont="1" applyFill="1" applyBorder="1" applyAlignment="1">
      <alignment horizontal="left" vertical="center" wrapText="1"/>
    </xf>
    <xf numFmtId="164" fontId="4" fillId="0" borderId="41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5" fillId="28" borderId="6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76" xfId="0" applyFont="1" applyFill="1" applyBorder="1" applyAlignment="1">
      <alignment vertical="center" wrapText="1"/>
    </xf>
    <xf numFmtId="0" fontId="2" fillId="26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4" fontId="31" fillId="0" borderId="10" xfId="0" applyNumberFormat="1" applyFont="1" applyBorder="1" applyAlignment="1">
      <alignment vertical="center" wrapText="1"/>
    </xf>
    <xf numFmtId="164" fontId="31" fillId="0" borderId="76" xfId="0" applyNumberFormat="1" applyFont="1" applyBorder="1" applyAlignment="1">
      <alignment vertical="center" wrapText="1"/>
    </xf>
    <xf numFmtId="164" fontId="4" fillId="0" borderId="74" xfId="0" applyNumberFormat="1" applyFont="1" applyFill="1" applyBorder="1" applyAlignment="1">
      <alignment horizontal="right" vertical="center" wrapText="1"/>
    </xf>
    <xf numFmtId="164" fontId="4" fillId="0" borderId="70" xfId="0" applyNumberFormat="1" applyFont="1" applyBorder="1" applyAlignment="1">
      <alignment horizontal="right" vertical="center"/>
    </xf>
    <xf numFmtId="165" fontId="4" fillId="0" borderId="72" xfId="0" applyNumberFormat="1" applyFont="1" applyBorder="1" applyAlignment="1">
      <alignment horizontal="right" vertical="center"/>
    </xf>
    <xf numFmtId="165" fontId="4" fillId="0" borderId="73" xfId="0" applyNumberFormat="1" applyFont="1" applyBorder="1" applyAlignment="1">
      <alignment horizontal="right" vertical="center"/>
    </xf>
    <xf numFmtId="164" fontId="4" fillId="0" borderId="16" xfId="0" applyNumberFormat="1" applyFont="1" applyFill="1" applyBorder="1" applyAlignment="1">
      <alignment horizontal="left" vertical="center" wrapText="1"/>
    </xf>
    <xf numFmtId="164" fontId="4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lef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0" fontId="4" fillId="0" borderId="42" xfId="0" applyNumberFormat="1" applyFont="1" applyFill="1" applyBorder="1" applyAlignment="1">
      <alignment horizontal="left" vertical="center" wrapText="1"/>
    </xf>
    <xf numFmtId="164" fontId="4" fillId="0" borderId="38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164" fontId="4" fillId="0" borderId="71" xfId="0" applyNumberFormat="1" applyFont="1" applyBorder="1" applyAlignment="1">
      <alignment horizontal="right" vertical="center"/>
    </xf>
    <xf numFmtId="164" fontId="4" fillId="0" borderId="75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165" fontId="3" fillId="0" borderId="31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6" borderId="1" xfId="0" applyFont="1" applyFill="1" applyBorder="1" applyAlignment="1">
      <alignment horizontal="left" vertical="center"/>
    </xf>
    <xf numFmtId="0" fontId="2" fillId="26" borderId="17" xfId="0" applyFont="1" applyFill="1" applyBorder="1" applyAlignment="1">
      <alignment horizontal="left" vertical="center"/>
    </xf>
    <xf numFmtId="0" fontId="2" fillId="26" borderId="2" xfId="0" applyFont="1" applyFill="1" applyBorder="1" applyAlignment="1">
      <alignment horizontal="left" vertical="center"/>
    </xf>
    <xf numFmtId="164" fontId="6" fillId="27" borderId="1" xfId="0" applyNumberFormat="1" applyFont="1" applyFill="1" applyBorder="1" applyAlignment="1">
      <alignment horizontal="left" wrapText="1"/>
    </xf>
    <xf numFmtId="164" fontId="6" fillId="27" borderId="2" xfId="0" applyNumberFormat="1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164" fontId="6" fillId="27" borderId="1" xfId="0" applyNumberFormat="1" applyFont="1" applyFill="1" applyBorder="1" applyAlignment="1">
      <alignment horizontal="left"/>
    </xf>
    <xf numFmtId="164" fontId="6" fillId="27" borderId="2" xfId="0" applyNumberFormat="1" applyFont="1" applyFill="1" applyBorder="1" applyAlignment="1">
      <alignment horizontal="left"/>
    </xf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53"/>
    <cellStyle name="Comma 3" xfId="30"/>
    <cellStyle name="Comma 3 2" xfId="54"/>
    <cellStyle name="Explanatory Text 2" xfId="31"/>
    <cellStyle name="Good" xfId="52" builtinId="26" customBuiltin="1"/>
    <cellStyle name="Good 2" xfId="32"/>
    <cellStyle name="Heading 1 2" xfId="33"/>
    <cellStyle name="Heading 2 2" xfId="34"/>
    <cellStyle name="Heading 3 2" xfId="35"/>
    <cellStyle name="Heading 4 2" xfId="36"/>
    <cellStyle name="Hyperlink 2" xfId="51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4" xfId="42"/>
    <cellStyle name="Normal 5" xfId="43"/>
    <cellStyle name="Normal 6" xfId="1"/>
    <cellStyle name="Normal 6 2" xfId="50"/>
    <cellStyle name="Note 2" xfId="44"/>
    <cellStyle name="Output 2" xfId="45"/>
    <cellStyle name="Percent 2" xfId="46"/>
    <cellStyle name="Title 2" xfId="47"/>
    <cellStyle name="Total 2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tabSelected="1" zoomScale="55" zoomScaleNormal="55" workbookViewId="0">
      <selection activeCell="L72" sqref="L72"/>
    </sheetView>
  </sheetViews>
  <sheetFormatPr defaultRowHeight="15" x14ac:dyDescent="0.25"/>
  <cols>
    <col min="1" max="1" width="48.140625" customWidth="1"/>
    <col min="2" max="2" width="58.28515625" customWidth="1"/>
    <col min="3" max="12" width="29.7109375" customWidth="1"/>
  </cols>
  <sheetData>
    <row r="1" spans="1:14" ht="15.75" thickBot="1" x14ac:dyDescent="0.3"/>
    <row r="2" spans="1:14" ht="23.25" thickBot="1" x14ac:dyDescent="0.3">
      <c r="A2" s="233" t="s">
        <v>277</v>
      </c>
      <c r="B2" s="234"/>
      <c r="C2" s="234"/>
      <c r="D2" s="234"/>
      <c r="E2" s="234"/>
      <c r="F2" s="234"/>
      <c r="G2" s="234"/>
      <c r="H2" s="235"/>
      <c r="I2" s="231" t="s">
        <v>273</v>
      </c>
      <c r="J2" s="232"/>
      <c r="K2" s="231" t="s">
        <v>274</v>
      </c>
      <c r="L2" s="232"/>
    </row>
    <row r="3" spans="1:14" s="229" customFormat="1" ht="126.75" thickBot="1" x14ac:dyDescent="0.3">
      <c r="A3" s="248"/>
      <c r="B3" s="249"/>
      <c r="C3" s="225" t="s">
        <v>292</v>
      </c>
      <c r="D3" s="184" t="s">
        <v>293</v>
      </c>
      <c r="E3" s="184" t="s">
        <v>294</v>
      </c>
      <c r="F3" s="184" t="s">
        <v>295</v>
      </c>
      <c r="G3" s="184" t="s">
        <v>296</v>
      </c>
      <c r="H3" s="184" t="s">
        <v>297</v>
      </c>
      <c r="I3" s="225" t="s">
        <v>299</v>
      </c>
      <c r="J3" s="226" t="s">
        <v>300</v>
      </c>
      <c r="K3" s="227" t="s">
        <v>301</v>
      </c>
      <c r="L3" s="228" t="s">
        <v>302</v>
      </c>
      <c r="N3" s="230"/>
    </row>
    <row r="4" spans="1:14" ht="16.5" x14ac:dyDescent="0.25">
      <c r="A4" s="238" t="s">
        <v>0</v>
      </c>
      <c r="B4" s="181" t="s">
        <v>6</v>
      </c>
      <c r="C4" s="171">
        <f>IGC!C33</f>
        <v>6472279</v>
      </c>
      <c r="D4" s="172">
        <f>IGC!D33</f>
        <v>6486592</v>
      </c>
      <c r="E4" s="172">
        <f>IGC!E33</f>
        <v>244646</v>
      </c>
      <c r="F4" s="172">
        <f>IGC!F33</f>
        <v>6731238</v>
      </c>
      <c r="G4" s="172">
        <f>IGC!G33</f>
        <v>6731238</v>
      </c>
      <c r="H4" s="202">
        <f>IGC!H33</f>
        <v>0</v>
      </c>
      <c r="I4" s="203">
        <f t="shared" ref="I4:I10" si="0">G4-C4</f>
        <v>258959</v>
      </c>
      <c r="J4" s="204">
        <f>I4/C4</f>
        <v>4.0010481624787805E-2</v>
      </c>
      <c r="K4" s="205">
        <f>L4/C4</f>
        <v>2.2625842305592721E-2</v>
      </c>
      <c r="L4" s="177">
        <f>(G4*100)/101.7-C4</f>
        <v>146440.76401179936</v>
      </c>
    </row>
    <row r="5" spans="1:14" ht="17.25" thickBot="1" x14ac:dyDescent="0.3">
      <c r="A5" s="239"/>
      <c r="B5" s="182" t="s">
        <v>7</v>
      </c>
      <c r="C5" s="21">
        <f>IGC!C52</f>
        <v>234550</v>
      </c>
      <c r="D5" s="19">
        <f>IGC!D52</f>
        <v>219550</v>
      </c>
      <c r="E5" s="19">
        <f>IGC!E52</f>
        <v>33481</v>
      </c>
      <c r="F5" s="19">
        <f>IGC!F52</f>
        <v>253031</v>
      </c>
      <c r="G5" s="19">
        <f>IGC!G52</f>
        <v>273031</v>
      </c>
      <c r="H5" s="56">
        <f>IGC!H52</f>
        <v>20000</v>
      </c>
      <c r="I5" s="63">
        <f t="shared" si="0"/>
        <v>38481</v>
      </c>
      <c r="J5" s="85">
        <f>I5/C5</f>
        <v>0.16406309955233425</v>
      </c>
      <c r="K5" s="132">
        <f>L5/C5</f>
        <v>0.14460481765224603</v>
      </c>
      <c r="L5" s="104">
        <f>(G5*100)/101.7-C5</f>
        <v>33917.059980334307</v>
      </c>
    </row>
    <row r="6" spans="1:14" ht="17.25" thickBot="1" x14ac:dyDescent="0.3">
      <c r="A6" s="240"/>
      <c r="B6" s="183" t="s">
        <v>8</v>
      </c>
      <c r="C6" s="115">
        <f>SUM(C4:C5)</f>
        <v>6706829</v>
      </c>
      <c r="D6" s="116">
        <f>SUM(D4:D5)</f>
        <v>6706142</v>
      </c>
      <c r="E6" s="68">
        <f>F6-D6</f>
        <v>278127</v>
      </c>
      <c r="F6" s="68">
        <f>SUM(F4:F5)</f>
        <v>6984269</v>
      </c>
      <c r="G6" s="68">
        <f>SUM(G4:G5)</f>
        <v>7004269</v>
      </c>
      <c r="H6" s="69">
        <f>G6-F6</f>
        <v>20000</v>
      </c>
      <c r="I6" s="67">
        <f t="shared" si="0"/>
        <v>297440</v>
      </c>
      <c r="J6" s="133">
        <f>I6/C6</f>
        <v>4.4348827143199862E-2</v>
      </c>
      <c r="K6" s="105">
        <f>L6/C6</f>
        <v>2.6891668774041155E-2</v>
      </c>
      <c r="L6" s="97">
        <f>SUM(L4:L5)</f>
        <v>180357.82399213366</v>
      </c>
    </row>
    <row r="7" spans="1:14" ht="17.25" thickBot="1" x14ac:dyDescent="0.3">
      <c r="A7" s="169"/>
      <c r="B7" s="180"/>
      <c r="C7" s="2"/>
      <c r="D7" s="3"/>
      <c r="E7" s="3"/>
      <c r="F7" s="3"/>
      <c r="G7" s="3"/>
      <c r="H7" s="3"/>
      <c r="I7" s="4"/>
      <c r="J7" s="5"/>
      <c r="K7" s="5"/>
      <c r="L7" s="6"/>
    </row>
    <row r="8" spans="1:14" ht="17.25" thickBot="1" x14ac:dyDescent="0.3">
      <c r="A8" s="199" t="s">
        <v>1</v>
      </c>
      <c r="B8" s="183" t="s">
        <v>9</v>
      </c>
      <c r="C8" s="95">
        <f>IGC!C61</f>
        <v>195400</v>
      </c>
      <c r="D8" s="96">
        <f>IGC!D61</f>
        <v>135400</v>
      </c>
      <c r="E8" s="96">
        <f>IGC!E61</f>
        <v>0</v>
      </c>
      <c r="F8" s="96">
        <f>IGC!F61</f>
        <v>135400</v>
      </c>
      <c r="G8" s="96">
        <f>IGC!G61</f>
        <v>135400</v>
      </c>
      <c r="H8" s="123">
        <f>IGC!H61</f>
        <v>0</v>
      </c>
      <c r="I8" s="131">
        <f t="shared" si="0"/>
        <v>-60000</v>
      </c>
      <c r="J8" s="102">
        <f>I8/C8</f>
        <v>-0.30706243602865918</v>
      </c>
      <c r="K8" s="105">
        <f>L8/C8</f>
        <v>-0.31864546315502379</v>
      </c>
      <c r="L8" s="97">
        <f>(G8*100)/101.7-C8</f>
        <v>-62263.32350049165</v>
      </c>
    </row>
    <row r="9" spans="1:14" ht="17.25" thickBot="1" x14ac:dyDescent="0.3">
      <c r="A9" s="169"/>
      <c r="B9" s="1"/>
      <c r="C9" s="2"/>
      <c r="D9" s="3"/>
      <c r="E9" s="3"/>
      <c r="F9" s="3"/>
      <c r="G9" s="3"/>
      <c r="H9" s="3"/>
      <c r="I9" s="4"/>
      <c r="J9" s="5"/>
      <c r="K9" s="5"/>
      <c r="L9" s="6"/>
    </row>
    <row r="10" spans="1:14" ht="20.25" customHeight="1" thickBot="1" x14ac:dyDescent="0.3">
      <c r="A10" s="236" t="s">
        <v>13</v>
      </c>
      <c r="B10" s="237"/>
      <c r="C10" s="106">
        <f>C6+C8</f>
        <v>6902229</v>
      </c>
      <c r="D10" s="107">
        <f t="shared" ref="D10:G10" si="1">D6+D8</f>
        <v>6841542</v>
      </c>
      <c r="E10" s="107">
        <f t="shared" si="1"/>
        <v>278127</v>
      </c>
      <c r="F10" s="107">
        <f t="shared" si="1"/>
        <v>7119669</v>
      </c>
      <c r="G10" s="107">
        <f t="shared" si="1"/>
        <v>7139669</v>
      </c>
      <c r="H10" s="109">
        <f>G10-F10</f>
        <v>20000</v>
      </c>
      <c r="I10" s="106">
        <f t="shared" si="0"/>
        <v>237440</v>
      </c>
      <c r="J10" s="111">
        <f>I10/C10</f>
        <v>3.4400481351748835E-2</v>
      </c>
      <c r="K10" s="112">
        <f>L10/C10</f>
        <v>1.710961784832726E-2</v>
      </c>
      <c r="L10" s="113">
        <f>L6+L8</f>
        <v>118094.50049164201</v>
      </c>
    </row>
    <row r="11" spans="1:14" ht="15.75" thickBot="1" x14ac:dyDescent="0.3"/>
    <row r="12" spans="1:14" ht="23.25" thickBot="1" x14ac:dyDescent="0.3">
      <c r="A12" s="233" t="s">
        <v>278</v>
      </c>
      <c r="B12" s="234"/>
      <c r="C12" s="234"/>
      <c r="D12" s="234"/>
      <c r="E12" s="234"/>
      <c r="F12" s="234"/>
      <c r="G12" s="234"/>
      <c r="H12" s="235"/>
      <c r="I12" s="231" t="s">
        <v>273</v>
      </c>
      <c r="J12" s="232"/>
      <c r="K12" s="231" t="s">
        <v>274</v>
      </c>
      <c r="L12" s="232"/>
    </row>
    <row r="13" spans="1:14" ht="131.25" customHeight="1" thickBot="1" x14ac:dyDescent="0.3">
      <c r="A13" s="246"/>
      <c r="B13" s="247"/>
      <c r="C13" s="225" t="s">
        <v>292</v>
      </c>
      <c r="D13" s="184" t="s">
        <v>293</v>
      </c>
      <c r="E13" s="184" t="s">
        <v>294</v>
      </c>
      <c r="F13" s="184" t="s">
        <v>295</v>
      </c>
      <c r="G13" s="184" t="s">
        <v>296</v>
      </c>
      <c r="H13" s="184" t="s">
        <v>297</v>
      </c>
      <c r="I13" s="225" t="s">
        <v>299</v>
      </c>
      <c r="J13" s="226" t="s">
        <v>300</v>
      </c>
      <c r="K13" s="227" t="s">
        <v>301</v>
      </c>
      <c r="L13" s="228" t="s">
        <v>302</v>
      </c>
    </row>
    <row r="14" spans="1:14" ht="16.5" x14ac:dyDescent="0.25">
      <c r="A14" s="238" t="s">
        <v>0</v>
      </c>
      <c r="B14" s="181" t="s">
        <v>6</v>
      </c>
      <c r="C14" s="171">
        <f>LIL!C29</f>
        <v>3430187</v>
      </c>
      <c r="D14" s="172">
        <f>LIL!D29</f>
        <v>3432187</v>
      </c>
      <c r="E14" s="172">
        <f>LIL!E29</f>
        <v>-87784</v>
      </c>
      <c r="F14" s="172">
        <f>LIL!F29</f>
        <v>3344403</v>
      </c>
      <c r="G14" s="172">
        <f>LIL!G29</f>
        <v>3347702</v>
      </c>
      <c r="H14" s="173">
        <f>LIL!H29</f>
        <v>3299</v>
      </c>
      <c r="I14" s="174">
        <f>G14-C14</f>
        <v>-82485</v>
      </c>
      <c r="J14" s="175">
        <f>I14/C14</f>
        <v>-2.4046793950300668E-2</v>
      </c>
      <c r="K14" s="176">
        <f>L14/C14</f>
        <v>-4.0360662684661472E-2</v>
      </c>
      <c r="L14" s="177">
        <f>(G14*100)/101.7-C14</f>
        <v>-138444.62045231089</v>
      </c>
    </row>
    <row r="15" spans="1:14" ht="17.25" thickBot="1" x14ac:dyDescent="0.3">
      <c r="A15" s="239"/>
      <c r="B15" s="182" t="s">
        <v>7</v>
      </c>
      <c r="C15" s="21">
        <f>LIL!C46</f>
        <v>22920</v>
      </c>
      <c r="D15" s="19">
        <f>LIL!D46</f>
        <v>22920</v>
      </c>
      <c r="E15" s="19">
        <f>LIL!E46</f>
        <v>0</v>
      </c>
      <c r="F15" s="19">
        <f>LIL!F46</f>
        <v>22920</v>
      </c>
      <c r="G15" s="19">
        <f>LIL!G46</f>
        <v>22920</v>
      </c>
      <c r="H15" s="75">
        <f>LIL!H46</f>
        <v>0</v>
      </c>
      <c r="I15" s="130">
        <f>G15-C15</f>
        <v>0</v>
      </c>
      <c r="J15" s="101">
        <f>I15/C15</f>
        <v>0</v>
      </c>
      <c r="K15" s="103">
        <f>L15/C15</f>
        <v>-1.671583087512293E-2</v>
      </c>
      <c r="L15" s="104">
        <f>(G15*100)/101.7-C15</f>
        <v>-383.12684365781752</v>
      </c>
    </row>
    <row r="16" spans="1:14" ht="17.25" thickBot="1" x14ac:dyDescent="0.3">
      <c r="A16" s="240"/>
      <c r="B16" s="183" t="s">
        <v>8</v>
      </c>
      <c r="C16" s="115">
        <f>SUM(C14:C15)</f>
        <v>3453107</v>
      </c>
      <c r="D16" s="116">
        <f t="shared" ref="D16:H16" si="2">SUM(D14:D15)</f>
        <v>3455107</v>
      </c>
      <c r="E16" s="68">
        <f>F16-D16</f>
        <v>-87784</v>
      </c>
      <c r="F16" s="68">
        <f t="shared" si="2"/>
        <v>3367323</v>
      </c>
      <c r="G16" s="68">
        <f t="shared" si="2"/>
        <v>3370622</v>
      </c>
      <c r="H16" s="69">
        <f t="shared" si="2"/>
        <v>3299</v>
      </c>
      <c r="I16" s="10">
        <f>G16-C16</f>
        <v>-82485</v>
      </c>
      <c r="J16" s="102">
        <f>I16/C16</f>
        <v>-2.3887183339525823E-2</v>
      </c>
      <c r="K16" s="105">
        <f>L16/C16</f>
        <v>-4.0203720097862217E-2</v>
      </c>
      <c r="L16" s="97">
        <f>SUM(L14:L15)</f>
        <v>-138827.7472959687</v>
      </c>
    </row>
    <row r="17" spans="1:12" ht="17.25" thickBot="1" x14ac:dyDescent="0.3">
      <c r="A17" s="169"/>
      <c r="B17" s="180"/>
      <c r="C17" s="2"/>
      <c r="D17" s="3"/>
      <c r="E17" s="3"/>
      <c r="F17" s="3"/>
      <c r="G17" s="3"/>
      <c r="H17" s="3"/>
      <c r="I17" s="4"/>
      <c r="J17" s="5"/>
      <c r="K17" s="5"/>
      <c r="L17" s="6"/>
    </row>
    <row r="18" spans="1:12" ht="17.25" thickBot="1" x14ac:dyDescent="0.3">
      <c r="A18" s="199" t="s">
        <v>1</v>
      </c>
      <c r="B18" s="183" t="s">
        <v>9</v>
      </c>
      <c r="C18" s="95">
        <f>LIL!C55</f>
        <v>980593</v>
      </c>
      <c r="D18" s="96">
        <f>LIL!D55</f>
        <v>1001593</v>
      </c>
      <c r="E18" s="96">
        <f>LIL!E55</f>
        <v>0</v>
      </c>
      <c r="F18" s="96">
        <f>LIL!F55</f>
        <v>1001593</v>
      </c>
      <c r="G18" s="96">
        <f>LIL!G55</f>
        <v>1001593</v>
      </c>
      <c r="H18" s="123">
        <f>LIL!H55</f>
        <v>0</v>
      </c>
      <c r="I18" s="131">
        <f>G18-C18</f>
        <v>21000</v>
      </c>
      <c r="J18" s="102">
        <f>I18/C18</f>
        <v>2.1415612797562291E-2</v>
      </c>
      <c r="K18" s="105">
        <f>L18/C18</f>
        <v>4.341802160828215E-3</v>
      </c>
      <c r="L18" s="97">
        <f>(G18*100)/101.7-C18</f>
        <v>4257.5408062930219</v>
      </c>
    </row>
    <row r="19" spans="1:12" ht="17.25" thickBot="1" x14ac:dyDescent="0.3">
      <c r="A19" s="169"/>
      <c r="B19" s="1"/>
      <c r="C19" s="11"/>
      <c r="D19" s="12"/>
      <c r="E19" s="12"/>
      <c r="F19" s="12"/>
      <c r="G19" s="12"/>
      <c r="H19" s="12"/>
      <c r="I19" s="13"/>
      <c r="J19" s="14"/>
      <c r="K19" s="14"/>
      <c r="L19" s="15"/>
    </row>
    <row r="20" spans="1:12" ht="20.25" customHeight="1" thickBot="1" x14ac:dyDescent="0.3">
      <c r="A20" s="236" t="s">
        <v>12</v>
      </c>
      <c r="B20" s="237"/>
      <c r="C20" s="106">
        <f>C16+C18</f>
        <v>4433700</v>
      </c>
      <c r="D20" s="107">
        <f t="shared" ref="D20:G20" si="3">D16+D18</f>
        <v>4456700</v>
      </c>
      <c r="E20" s="107">
        <f t="shared" si="3"/>
        <v>-87784</v>
      </c>
      <c r="F20" s="107">
        <f t="shared" si="3"/>
        <v>4368916</v>
      </c>
      <c r="G20" s="107">
        <f t="shared" si="3"/>
        <v>4372215</v>
      </c>
      <c r="H20" s="109">
        <f>G20-F20</f>
        <v>3299</v>
      </c>
      <c r="I20" s="106">
        <f>I16+I18</f>
        <v>-61485</v>
      </c>
      <c r="J20" s="111">
        <f>I20/C20</f>
        <v>-1.3867650043981324E-2</v>
      </c>
      <c r="K20" s="112">
        <f>L20/C20</f>
        <v>-3.035167162633369E-2</v>
      </c>
      <c r="L20" s="113">
        <f>L16+L18</f>
        <v>-134570.20648967568</v>
      </c>
    </row>
    <row r="21" spans="1:12" ht="15.75" thickBot="1" x14ac:dyDescent="0.3"/>
    <row r="22" spans="1:12" ht="23.25" thickBot="1" x14ac:dyDescent="0.3">
      <c r="A22" s="233" t="s">
        <v>279</v>
      </c>
      <c r="B22" s="234"/>
      <c r="C22" s="234"/>
      <c r="D22" s="234"/>
      <c r="E22" s="234"/>
      <c r="F22" s="234"/>
      <c r="G22" s="234"/>
      <c r="H22" s="235"/>
      <c r="I22" s="231" t="s">
        <v>273</v>
      </c>
      <c r="J22" s="232"/>
      <c r="K22" s="231" t="s">
        <v>274</v>
      </c>
      <c r="L22" s="232"/>
    </row>
    <row r="23" spans="1:12" ht="131.25" customHeight="1" thickBot="1" x14ac:dyDescent="0.3">
      <c r="A23" s="246"/>
      <c r="B23" s="247"/>
      <c r="C23" s="225" t="s">
        <v>292</v>
      </c>
      <c r="D23" s="184" t="s">
        <v>293</v>
      </c>
      <c r="E23" s="184" t="s">
        <v>294</v>
      </c>
      <c r="F23" s="184" t="s">
        <v>295</v>
      </c>
      <c r="G23" s="184" t="s">
        <v>296</v>
      </c>
      <c r="H23" s="184" t="s">
        <v>297</v>
      </c>
      <c r="I23" s="225" t="s">
        <v>299</v>
      </c>
      <c r="J23" s="226" t="s">
        <v>300</v>
      </c>
      <c r="K23" s="227" t="s">
        <v>301</v>
      </c>
      <c r="L23" s="228" t="s">
        <v>302</v>
      </c>
    </row>
    <row r="24" spans="1:12" ht="16.5" x14ac:dyDescent="0.25">
      <c r="A24" s="238" t="s">
        <v>0</v>
      </c>
      <c r="B24" s="181" t="s">
        <v>6</v>
      </c>
      <c r="C24" s="16">
        <f>CThT!C27</f>
        <v>341514</v>
      </c>
      <c r="D24" s="22">
        <f>CThT!D27</f>
        <v>336614</v>
      </c>
      <c r="E24" s="22">
        <f>CThT!E27</f>
        <v>-3022</v>
      </c>
      <c r="F24" s="22">
        <f>CThT!F27</f>
        <v>333592</v>
      </c>
      <c r="G24" s="22">
        <f>CThT!G27</f>
        <v>333592</v>
      </c>
      <c r="H24" s="74">
        <f>CThT!H27</f>
        <v>0</v>
      </c>
      <c r="I24" s="81">
        <f>G24-C24</f>
        <v>-7922</v>
      </c>
      <c r="J24" s="77">
        <f>I24/C24</f>
        <v>-2.3196706430775899E-2</v>
      </c>
      <c r="K24" s="79">
        <f>L24/C24</f>
        <v>-3.9524785084342116E-2</v>
      </c>
      <c r="L24" s="8">
        <f>(G24*100)/101.7-C24</f>
        <v>-13498.267453294015</v>
      </c>
    </row>
    <row r="25" spans="1:12" ht="17.25" thickBot="1" x14ac:dyDescent="0.3">
      <c r="A25" s="239"/>
      <c r="B25" s="182" t="s">
        <v>7</v>
      </c>
      <c r="C25" s="21">
        <f>CThT!C47</f>
        <v>395420</v>
      </c>
      <c r="D25" s="19">
        <f>CThT!D47</f>
        <v>275420</v>
      </c>
      <c r="E25" s="19">
        <f>CThT!E47</f>
        <v>68311</v>
      </c>
      <c r="F25" s="19">
        <f>CThT!F47</f>
        <v>343731</v>
      </c>
      <c r="G25" s="19">
        <f>CThT!G47</f>
        <v>373731</v>
      </c>
      <c r="H25" s="75">
        <f>CThT!H47</f>
        <v>30000</v>
      </c>
      <c r="I25" s="130">
        <f>G25-C25</f>
        <v>-21689</v>
      </c>
      <c r="J25" s="101">
        <f>I25/C25</f>
        <v>-5.4850538667745689E-2</v>
      </c>
      <c r="K25" s="103">
        <f>L25/C25</f>
        <v>-7.0649497215089271E-2</v>
      </c>
      <c r="L25" s="104">
        <f>(G25*100)/101.7-C25</f>
        <v>-27936.224188790598</v>
      </c>
    </row>
    <row r="26" spans="1:12" ht="17.25" thickBot="1" x14ac:dyDescent="0.3">
      <c r="A26" s="240"/>
      <c r="B26" s="183" t="s">
        <v>8</v>
      </c>
      <c r="C26" s="115">
        <f>SUM(C24:C25)</f>
        <v>736934</v>
      </c>
      <c r="D26" s="116">
        <f t="shared" ref="D26" si="4">SUM(D24:D25)</f>
        <v>612034</v>
      </c>
      <c r="E26" s="68">
        <f>F26-D26</f>
        <v>65289</v>
      </c>
      <c r="F26" s="68">
        <f t="shared" ref="F26:H26" si="5">SUM(F24:F25)</f>
        <v>677323</v>
      </c>
      <c r="G26" s="68">
        <f t="shared" si="5"/>
        <v>707323</v>
      </c>
      <c r="H26" s="69">
        <f t="shared" si="5"/>
        <v>30000</v>
      </c>
      <c r="I26" s="10">
        <f>G26-C26</f>
        <v>-29611</v>
      </c>
      <c r="J26" s="102">
        <f>I26/C26</f>
        <v>-4.0181345954997325E-2</v>
      </c>
      <c r="K26" s="105">
        <f>L26/C26</f>
        <v>-5.6225512246801765E-2</v>
      </c>
      <c r="L26" s="97">
        <f>SUM(L24:L25)</f>
        <v>-41434.491642084613</v>
      </c>
    </row>
    <row r="27" spans="1:12" ht="17.25" thickBot="1" x14ac:dyDescent="0.3">
      <c r="A27" s="169"/>
      <c r="B27" s="180"/>
      <c r="C27" s="2"/>
      <c r="D27" s="3"/>
      <c r="E27" s="3"/>
      <c r="F27" s="3"/>
      <c r="G27" s="3"/>
      <c r="H27" s="3"/>
      <c r="I27" s="4"/>
      <c r="J27" s="5"/>
      <c r="K27" s="5"/>
      <c r="L27" s="6"/>
    </row>
    <row r="28" spans="1:12" ht="17.25" thickBot="1" x14ac:dyDescent="0.3">
      <c r="A28" s="199" t="s">
        <v>1</v>
      </c>
      <c r="B28" s="183" t="s">
        <v>9</v>
      </c>
      <c r="C28" s="95">
        <v>0</v>
      </c>
      <c r="D28" s="96">
        <v>0</v>
      </c>
      <c r="E28" s="28">
        <f>F28-D28</f>
        <v>0</v>
      </c>
      <c r="F28" s="28">
        <v>0</v>
      </c>
      <c r="G28" s="28">
        <v>0</v>
      </c>
      <c r="H28" s="29">
        <v>0</v>
      </c>
      <c r="I28" s="10">
        <f>G28-C28</f>
        <v>0</v>
      </c>
      <c r="J28" s="102" t="str">
        <f>IFERROR(I28/C28,"-")</f>
        <v>-</v>
      </c>
      <c r="K28" s="105" t="str">
        <f>IFERROR(L28/C28,"-")</f>
        <v>-</v>
      </c>
      <c r="L28" s="97">
        <f>(G28*100)/101.7-C28</f>
        <v>0</v>
      </c>
    </row>
    <row r="29" spans="1:12" ht="17.25" thickBot="1" x14ac:dyDescent="0.3">
      <c r="A29" s="169"/>
      <c r="B29" s="1"/>
      <c r="C29" s="11"/>
      <c r="D29" s="12"/>
      <c r="E29" s="12"/>
      <c r="F29" s="12"/>
      <c r="G29" s="12"/>
      <c r="H29" s="12"/>
      <c r="I29" s="13"/>
      <c r="J29" s="14"/>
      <c r="K29" s="14"/>
      <c r="L29" s="15"/>
    </row>
    <row r="30" spans="1:12" ht="20.25" customHeight="1" thickBot="1" x14ac:dyDescent="0.3">
      <c r="A30" s="236" t="s">
        <v>14</v>
      </c>
      <c r="B30" s="237"/>
      <c r="C30" s="106">
        <f t="shared" ref="C30:G30" si="6">C26+C28</f>
        <v>736934</v>
      </c>
      <c r="D30" s="107">
        <f t="shared" si="6"/>
        <v>612034</v>
      </c>
      <c r="E30" s="107">
        <f t="shared" si="6"/>
        <v>65289</v>
      </c>
      <c r="F30" s="107">
        <f t="shared" si="6"/>
        <v>677323</v>
      </c>
      <c r="G30" s="107">
        <f t="shared" si="6"/>
        <v>707323</v>
      </c>
      <c r="H30" s="109">
        <f>G30-F30</f>
        <v>30000</v>
      </c>
      <c r="I30" s="106">
        <f>I26+I28</f>
        <v>-29611</v>
      </c>
      <c r="J30" s="111">
        <f>I30/C30</f>
        <v>-4.0181345954997325E-2</v>
      </c>
      <c r="K30" s="112">
        <f>L30/C30</f>
        <v>-5.6225512246801765E-2</v>
      </c>
      <c r="L30" s="113">
        <f>L26+L28</f>
        <v>-41434.491642084613</v>
      </c>
    </row>
    <row r="31" spans="1:12" ht="20.25" customHeight="1" thickBot="1" x14ac:dyDescent="0.3"/>
    <row r="32" spans="1:12" ht="23.25" thickBot="1" x14ac:dyDescent="0.3">
      <c r="A32" s="233" t="s">
        <v>280</v>
      </c>
      <c r="B32" s="234"/>
      <c r="C32" s="234"/>
      <c r="D32" s="234"/>
      <c r="E32" s="234"/>
      <c r="F32" s="234"/>
      <c r="G32" s="234"/>
      <c r="H32" s="235"/>
      <c r="I32" s="231" t="s">
        <v>273</v>
      </c>
      <c r="J32" s="232"/>
      <c r="K32" s="231" t="s">
        <v>274</v>
      </c>
      <c r="L32" s="232"/>
    </row>
    <row r="33" spans="1:12" ht="131.25" customHeight="1" thickBot="1" x14ac:dyDescent="0.3">
      <c r="A33" s="246"/>
      <c r="B33" s="247"/>
      <c r="C33" s="225" t="s">
        <v>292</v>
      </c>
      <c r="D33" s="184" t="s">
        <v>293</v>
      </c>
      <c r="E33" s="184" t="s">
        <v>294</v>
      </c>
      <c r="F33" s="184" t="s">
        <v>295</v>
      </c>
      <c r="G33" s="184" t="s">
        <v>296</v>
      </c>
      <c r="H33" s="184" t="s">
        <v>297</v>
      </c>
      <c r="I33" s="225" t="s">
        <v>299</v>
      </c>
      <c r="J33" s="226" t="s">
        <v>300</v>
      </c>
      <c r="K33" s="227" t="s">
        <v>301</v>
      </c>
      <c r="L33" s="228" t="s">
        <v>302</v>
      </c>
    </row>
    <row r="34" spans="1:12" ht="16.5" x14ac:dyDescent="0.25">
      <c r="A34" s="238" t="s">
        <v>0</v>
      </c>
      <c r="B34" s="181" t="s">
        <v>6</v>
      </c>
      <c r="C34" s="16">
        <f>EGTh!C58</f>
        <v>628474</v>
      </c>
      <c r="D34" s="22">
        <f>EGTh!D58</f>
        <v>612974</v>
      </c>
      <c r="E34" s="22">
        <f>EGTh!E58</f>
        <v>-25341</v>
      </c>
      <c r="F34" s="22">
        <f>EGTh!F58</f>
        <v>587633</v>
      </c>
      <c r="G34" s="22">
        <f>EGTh!G58</f>
        <v>587633</v>
      </c>
      <c r="H34" s="74">
        <f>EGTh!H58</f>
        <v>0</v>
      </c>
      <c r="I34" s="81">
        <f>G34-C34</f>
        <v>-40841</v>
      </c>
      <c r="J34" s="77">
        <f>I34/C34</f>
        <v>-6.4984390762386351E-2</v>
      </c>
      <c r="K34" s="79">
        <f>L34/C34</f>
        <v>-8.0613953552002418E-2</v>
      </c>
      <c r="L34" s="8">
        <f>(G34*100)/101.7-C34</f>
        <v>-50663.773844641168</v>
      </c>
    </row>
    <row r="35" spans="1:12" ht="17.25" thickBot="1" x14ac:dyDescent="0.3">
      <c r="A35" s="239"/>
      <c r="B35" s="182" t="s">
        <v>7</v>
      </c>
      <c r="C35" s="21">
        <f>EGTh!C112</f>
        <v>486200</v>
      </c>
      <c r="D35" s="19">
        <f>EGTh!D112</f>
        <v>271700</v>
      </c>
      <c r="E35" s="19">
        <f>EGTh!E112</f>
        <v>79414</v>
      </c>
      <c r="F35" s="19">
        <f>EGTh!F112</f>
        <v>351114</v>
      </c>
      <c r="G35" s="19">
        <f>EGTh!G112</f>
        <v>401114</v>
      </c>
      <c r="H35" s="75">
        <f>EGTh!H112</f>
        <v>50000</v>
      </c>
      <c r="I35" s="130">
        <f>G35-C35</f>
        <v>-85086</v>
      </c>
      <c r="J35" s="101">
        <f>I35/C35</f>
        <v>-0.17500205676676264</v>
      </c>
      <c r="K35" s="103">
        <f>L35/C35</f>
        <v>-0.18879258285817377</v>
      </c>
      <c r="L35" s="104">
        <f>(G35*100)/101.7-C35</f>
        <v>-91790.953785644087</v>
      </c>
    </row>
    <row r="36" spans="1:12" ht="17.25" thickBot="1" x14ac:dyDescent="0.3">
      <c r="A36" s="240"/>
      <c r="B36" s="183" t="s">
        <v>8</v>
      </c>
      <c r="C36" s="115">
        <f>SUM(C34:C35)</f>
        <v>1114674</v>
      </c>
      <c r="D36" s="116">
        <f t="shared" ref="D36:H36" si="7">SUM(D34:D35)</f>
        <v>884674</v>
      </c>
      <c r="E36" s="68">
        <f>F36-D36</f>
        <v>54073</v>
      </c>
      <c r="F36" s="68">
        <f t="shared" si="7"/>
        <v>938747</v>
      </c>
      <c r="G36" s="68">
        <f t="shared" si="7"/>
        <v>988747</v>
      </c>
      <c r="H36" s="69">
        <f t="shared" si="7"/>
        <v>50000</v>
      </c>
      <c r="I36" s="10">
        <f>G36-C36</f>
        <v>-125927</v>
      </c>
      <c r="J36" s="102">
        <f>I36/C36</f>
        <v>-0.11297204384420916</v>
      </c>
      <c r="K36" s="105">
        <f>L36/C36</f>
        <v>-0.12779945314081539</v>
      </c>
      <c r="L36" s="97">
        <f>SUM(L34:L35)</f>
        <v>-142454.72763028526</v>
      </c>
    </row>
    <row r="37" spans="1:12" ht="17.25" thickBot="1" x14ac:dyDescent="0.3">
      <c r="A37" s="169"/>
      <c r="B37" s="180"/>
      <c r="C37" s="2"/>
      <c r="D37" s="3"/>
      <c r="E37" s="3"/>
      <c r="F37" s="3"/>
      <c r="G37" s="3"/>
      <c r="H37" s="3"/>
      <c r="I37" s="4"/>
      <c r="J37" s="5"/>
      <c r="K37" s="5"/>
      <c r="L37" s="6"/>
    </row>
    <row r="38" spans="1:12" ht="17.25" thickBot="1" x14ac:dyDescent="0.3">
      <c r="A38" s="199" t="s">
        <v>1</v>
      </c>
      <c r="B38" s="183" t="s">
        <v>9</v>
      </c>
      <c r="C38" s="95">
        <f>EGTh!C127</f>
        <v>75331</v>
      </c>
      <c r="D38" s="96">
        <f>EGTh!D127</f>
        <v>37967</v>
      </c>
      <c r="E38" s="96">
        <f>EGTh!E127</f>
        <v>0</v>
      </c>
      <c r="F38" s="96">
        <f>EGTh!F127</f>
        <v>37967</v>
      </c>
      <c r="G38" s="96">
        <f>EGTh!G127</f>
        <v>37967</v>
      </c>
      <c r="H38" s="123">
        <f>EGTh!H127</f>
        <v>0</v>
      </c>
      <c r="I38" s="131">
        <f>G38-C38</f>
        <v>-37364</v>
      </c>
      <c r="J38" s="102">
        <f>I38/C38</f>
        <v>-0.49599766364444914</v>
      </c>
      <c r="K38" s="105">
        <f>L38/C38</f>
        <v>-0.50442248145963542</v>
      </c>
      <c r="L38" s="97">
        <f>(G38*100)/101.7-C38</f>
        <v>-37998.649950835796</v>
      </c>
    </row>
    <row r="39" spans="1:12" ht="17.25" thickBot="1" x14ac:dyDescent="0.3">
      <c r="A39" s="169"/>
      <c r="B39" s="1"/>
      <c r="C39" s="11"/>
      <c r="D39" s="12"/>
      <c r="E39" s="12"/>
      <c r="F39" s="12"/>
      <c r="G39" s="12"/>
      <c r="H39" s="12"/>
      <c r="I39" s="13"/>
      <c r="J39" s="14"/>
      <c r="K39" s="14"/>
      <c r="L39" s="15"/>
    </row>
    <row r="40" spans="1:12" ht="39.75" customHeight="1" thickBot="1" x14ac:dyDescent="0.3">
      <c r="A40" s="236" t="s">
        <v>15</v>
      </c>
      <c r="B40" s="237"/>
      <c r="C40" s="106">
        <f t="shared" ref="C40:G40" si="8">C36+C38</f>
        <v>1190005</v>
      </c>
      <c r="D40" s="107">
        <f t="shared" si="8"/>
        <v>922641</v>
      </c>
      <c r="E40" s="107">
        <f t="shared" si="8"/>
        <v>54073</v>
      </c>
      <c r="F40" s="107">
        <f t="shared" si="8"/>
        <v>976714</v>
      </c>
      <c r="G40" s="107">
        <f t="shared" si="8"/>
        <v>1026714</v>
      </c>
      <c r="H40" s="109">
        <f>G40-F40</f>
        <v>50000</v>
      </c>
      <c r="I40" s="106">
        <f>I36+I38</f>
        <v>-163291</v>
      </c>
      <c r="J40" s="111">
        <f>I40/C40</f>
        <v>-0.13721875118171772</v>
      </c>
      <c r="K40" s="112">
        <f>L40/C40</f>
        <v>-0.15164085661919155</v>
      </c>
      <c r="L40" s="113">
        <f>L36+L38</f>
        <v>-180453.37758112105</v>
      </c>
    </row>
    <row r="41" spans="1:12" ht="20.25" customHeight="1" thickBot="1" x14ac:dyDescent="0.3"/>
    <row r="42" spans="1:12" ht="23.25" thickBot="1" x14ac:dyDescent="0.3">
      <c r="A42" s="233" t="s">
        <v>281</v>
      </c>
      <c r="B42" s="234"/>
      <c r="C42" s="234"/>
      <c r="D42" s="234"/>
      <c r="E42" s="234"/>
      <c r="F42" s="234"/>
      <c r="G42" s="234"/>
      <c r="H42" s="235"/>
      <c r="I42" s="231" t="s">
        <v>273</v>
      </c>
      <c r="J42" s="232"/>
      <c r="K42" s="231" t="s">
        <v>274</v>
      </c>
      <c r="L42" s="232"/>
    </row>
    <row r="43" spans="1:12" ht="131.25" customHeight="1" thickBot="1" x14ac:dyDescent="0.3">
      <c r="A43" s="246"/>
      <c r="B43" s="247"/>
      <c r="C43" s="225" t="s">
        <v>292</v>
      </c>
      <c r="D43" s="184" t="s">
        <v>293</v>
      </c>
      <c r="E43" s="184" t="s">
        <v>294</v>
      </c>
      <c r="F43" s="184" t="s">
        <v>295</v>
      </c>
      <c r="G43" s="184" t="s">
        <v>296</v>
      </c>
      <c r="H43" s="184" t="s">
        <v>297</v>
      </c>
      <c r="I43" s="225" t="s">
        <v>299</v>
      </c>
      <c r="J43" s="226" t="s">
        <v>300</v>
      </c>
      <c r="K43" s="227" t="s">
        <v>301</v>
      </c>
      <c r="L43" s="228" t="s">
        <v>302</v>
      </c>
    </row>
    <row r="44" spans="1:12" ht="16.5" x14ac:dyDescent="0.25">
      <c r="A44" s="238" t="s">
        <v>0</v>
      </c>
      <c r="B44" s="181" t="s">
        <v>6</v>
      </c>
      <c r="C44" s="16">
        <f>AS!C32</f>
        <v>1589009</v>
      </c>
      <c r="D44" s="22">
        <f>AS!D32</f>
        <v>1579609</v>
      </c>
      <c r="E44" s="22">
        <f>AS!E32</f>
        <v>1201</v>
      </c>
      <c r="F44" s="22">
        <f>AS!F32</f>
        <v>1580810</v>
      </c>
      <c r="G44" s="22">
        <f>AS!G32</f>
        <v>1580810</v>
      </c>
      <c r="H44" s="74">
        <f>AS!H32</f>
        <v>0</v>
      </c>
      <c r="I44" s="81">
        <f>G44-C44</f>
        <v>-8199</v>
      </c>
      <c r="J44" s="77">
        <f>I44/C44</f>
        <v>-5.1598197367038199E-3</v>
      </c>
      <c r="K44" s="79">
        <f>L44/C44</f>
        <v>-2.1789399937761841E-2</v>
      </c>
      <c r="L44" s="8">
        <f>(G44*100)/101.7-C44</f>
        <v>-34623.552605703007</v>
      </c>
    </row>
    <row r="45" spans="1:12" ht="17.25" thickBot="1" x14ac:dyDescent="0.3">
      <c r="A45" s="239"/>
      <c r="B45" s="182" t="s">
        <v>7</v>
      </c>
      <c r="C45" s="21">
        <f>AS!C41</f>
        <v>173834</v>
      </c>
      <c r="D45" s="19">
        <f>AS!D41</f>
        <v>143834</v>
      </c>
      <c r="E45" s="19">
        <f>AS!E41</f>
        <v>21934</v>
      </c>
      <c r="F45" s="19">
        <f>AS!F41</f>
        <v>165768</v>
      </c>
      <c r="G45" s="19">
        <f>AS!G41</f>
        <v>175768</v>
      </c>
      <c r="H45" s="75">
        <f>AS!H41</f>
        <v>10000</v>
      </c>
      <c r="I45" s="130">
        <f>G45-C45</f>
        <v>1934</v>
      </c>
      <c r="J45" s="101">
        <f>I45/C45</f>
        <v>1.1125556565459001E-2</v>
      </c>
      <c r="K45" s="103">
        <f>L45/C45</f>
        <v>-5.7762472316037058E-3</v>
      </c>
      <c r="L45" s="104">
        <f>(G45*100)/101.7-C45</f>
        <v>-1004.1081612585986</v>
      </c>
    </row>
    <row r="46" spans="1:12" ht="17.25" thickBot="1" x14ac:dyDescent="0.3">
      <c r="A46" s="240"/>
      <c r="B46" s="183" t="s">
        <v>8</v>
      </c>
      <c r="C46" s="115">
        <f>SUM(C44:C45)</f>
        <v>1762843</v>
      </c>
      <c r="D46" s="116">
        <f t="shared" ref="D46" si="9">SUM(D44:D45)</f>
        <v>1723443</v>
      </c>
      <c r="E46" s="68">
        <f>F46-D46</f>
        <v>23135</v>
      </c>
      <c r="F46" s="68">
        <f t="shared" ref="F46:H46" si="10">SUM(F44:F45)</f>
        <v>1746578</v>
      </c>
      <c r="G46" s="68">
        <f t="shared" si="10"/>
        <v>1756578</v>
      </c>
      <c r="H46" s="69">
        <f t="shared" si="10"/>
        <v>10000</v>
      </c>
      <c r="I46" s="10">
        <f>G46-C46</f>
        <v>-6265</v>
      </c>
      <c r="J46" s="102">
        <f>I46/C46</f>
        <v>-3.5539183012894514E-3</v>
      </c>
      <c r="K46" s="105">
        <f>L46/C46</f>
        <v>-2.0210342479143977E-2</v>
      </c>
      <c r="L46" s="97">
        <f>SUM(L44:L45)</f>
        <v>-35627.660766961606</v>
      </c>
    </row>
    <row r="47" spans="1:12" ht="17.25" thickBot="1" x14ac:dyDescent="0.3">
      <c r="A47" s="169"/>
      <c r="B47" s="1"/>
      <c r="C47" s="11"/>
      <c r="D47" s="12"/>
      <c r="E47" s="12"/>
      <c r="F47" s="12"/>
      <c r="G47" s="12"/>
      <c r="H47" s="12"/>
      <c r="I47" s="13"/>
      <c r="J47" s="14"/>
      <c r="K47" s="14"/>
      <c r="L47" s="15"/>
    </row>
    <row r="48" spans="1:12" ht="16.5" x14ac:dyDescent="0.25">
      <c r="A48" s="241" t="s">
        <v>1</v>
      </c>
      <c r="B48" s="181" t="s">
        <v>10</v>
      </c>
      <c r="C48" s="16">
        <f>AS!C53</f>
        <v>-82444</v>
      </c>
      <c r="D48" s="22">
        <f>AS!D53</f>
        <v>-79376</v>
      </c>
      <c r="E48" s="22">
        <f>AS!E53</f>
        <v>0</v>
      </c>
      <c r="F48" s="22">
        <f>AS!F53</f>
        <v>-79376</v>
      </c>
      <c r="G48" s="22">
        <f>AS!G53</f>
        <v>-79376</v>
      </c>
      <c r="H48" s="74">
        <f>AS!H53</f>
        <v>0</v>
      </c>
      <c r="I48" s="81">
        <f>G48-C48</f>
        <v>3068</v>
      </c>
      <c r="J48" s="77">
        <f>I48/C48</f>
        <v>-3.721313861530251E-2</v>
      </c>
      <c r="K48" s="79">
        <f>L48/C48</f>
        <v>-5.3306920958999464E-2</v>
      </c>
      <c r="L48" s="8">
        <f>(G48*100)/101.7-C48</f>
        <v>4394.8357915437518</v>
      </c>
    </row>
    <row r="49" spans="1:12" ht="17.25" thickBot="1" x14ac:dyDescent="0.3">
      <c r="A49" s="242"/>
      <c r="B49" s="182" t="s">
        <v>11</v>
      </c>
      <c r="C49" s="21">
        <f>AS!C62</f>
        <v>421248</v>
      </c>
      <c r="D49" s="19">
        <f>AS!D62</f>
        <v>449575</v>
      </c>
      <c r="E49" s="19">
        <f>AS!E62</f>
        <v>0</v>
      </c>
      <c r="F49" s="19">
        <f>AS!F62</f>
        <v>449575</v>
      </c>
      <c r="G49" s="19">
        <f>AS!G62</f>
        <v>449575</v>
      </c>
      <c r="H49" s="75">
        <f>AS!H62</f>
        <v>0</v>
      </c>
      <c r="I49" s="57">
        <f>G49-C49</f>
        <v>28327</v>
      </c>
      <c r="J49" s="78">
        <f>I49/C49</f>
        <v>6.7245423123670614E-2</v>
      </c>
      <c r="K49" s="80">
        <f>L49/C49</f>
        <v>4.9405529128486336E-2</v>
      </c>
      <c r="L49" s="18">
        <f>(G49*100)/101.7-C49</f>
        <v>20811.980334316613</v>
      </c>
    </row>
    <row r="50" spans="1:12" ht="17.25" thickBot="1" x14ac:dyDescent="0.3">
      <c r="A50" s="243"/>
      <c r="B50" s="183" t="s">
        <v>9</v>
      </c>
      <c r="C50" s="115">
        <f>SUM(C48:C49)</f>
        <v>338804</v>
      </c>
      <c r="D50" s="116">
        <f t="shared" ref="D50" si="11">SUM(D48:D49)</f>
        <v>370199</v>
      </c>
      <c r="E50" s="68">
        <f>F50-D50</f>
        <v>0</v>
      </c>
      <c r="F50" s="68">
        <f t="shared" ref="F50:H50" si="12">SUM(F48:F49)</f>
        <v>370199</v>
      </c>
      <c r="G50" s="68">
        <f t="shared" si="12"/>
        <v>370199</v>
      </c>
      <c r="H50" s="69">
        <f t="shared" si="12"/>
        <v>0</v>
      </c>
      <c r="I50" s="10">
        <f>G50-C50</f>
        <v>31395</v>
      </c>
      <c r="J50" s="102">
        <f>I50/C50</f>
        <v>9.2664195227919383E-2</v>
      </c>
      <c r="K50" s="105">
        <f>L50/C50</f>
        <v>7.4399405337187183E-2</v>
      </c>
      <c r="L50" s="97">
        <f>SUM(L48:L49)</f>
        <v>25206.816125860365</v>
      </c>
    </row>
    <row r="51" spans="1:12" ht="17.25" thickBot="1" x14ac:dyDescent="0.3">
      <c r="A51" s="169"/>
      <c r="B51" s="1"/>
      <c r="C51" s="11"/>
      <c r="D51" s="12"/>
      <c r="E51" s="12"/>
      <c r="F51" s="12"/>
      <c r="G51" s="12"/>
      <c r="H51" s="12"/>
      <c r="I51" s="13"/>
      <c r="J51" s="14"/>
      <c r="K51" s="14"/>
      <c r="L51" s="15"/>
    </row>
    <row r="52" spans="1:12" ht="20.25" customHeight="1" thickBot="1" x14ac:dyDescent="0.3">
      <c r="A52" s="236" t="s">
        <v>16</v>
      </c>
      <c r="B52" s="237"/>
      <c r="C52" s="106">
        <f>C46+C50</f>
        <v>2101647</v>
      </c>
      <c r="D52" s="107">
        <f t="shared" ref="D52:G52" si="13">D46+D50</f>
        <v>2093642</v>
      </c>
      <c r="E52" s="107">
        <f t="shared" si="13"/>
        <v>23135</v>
      </c>
      <c r="F52" s="107">
        <f t="shared" si="13"/>
        <v>2116777</v>
      </c>
      <c r="G52" s="107">
        <f t="shared" si="13"/>
        <v>2126777</v>
      </c>
      <c r="H52" s="109">
        <f>G52-F52</f>
        <v>10000</v>
      </c>
      <c r="I52" s="106">
        <f>I46+I50</f>
        <v>25130</v>
      </c>
      <c r="J52" s="111">
        <f>I52/C52</f>
        <v>1.1957288735929487E-2</v>
      </c>
      <c r="K52" s="112">
        <f>L52/C52</f>
        <v>-4.9584181554282146E-3</v>
      </c>
      <c r="L52" s="113">
        <f>L46+L50</f>
        <v>-10420.844641101241</v>
      </c>
    </row>
    <row r="53" spans="1:12" ht="15.75" thickBot="1" x14ac:dyDescent="0.3"/>
    <row r="54" spans="1:12" ht="23.25" thickBot="1" x14ac:dyDescent="0.3">
      <c r="A54" s="233" t="s">
        <v>282</v>
      </c>
      <c r="B54" s="234"/>
      <c r="C54" s="234"/>
      <c r="D54" s="234"/>
      <c r="E54" s="234"/>
      <c r="F54" s="234"/>
      <c r="G54" s="234"/>
      <c r="H54" s="235"/>
      <c r="I54" s="231" t="s">
        <v>273</v>
      </c>
      <c r="J54" s="232"/>
      <c r="K54" s="231" t="s">
        <v>274</v>
      </c>
      <c r="L54" s="232"/>
    </row>
    <row r="55" spans="1:12" ht="131.25" customHeight="1" thickBot="1" x14ac:dyDescent="0.3">
      <c r="A55" s="244"/>
      <c r="B55" s="245"/>
      <c r="C55" s="225" t="s">
        <v>292</v>
      </c>
      <c r="D55" s="184" t="s">
        <v>293</v>
      </c>
      <c r="E55" s="184" t="s">
        <v>294</v>
      </c>
      <c r="F55" s="184" t="s">
        <v>295</v>
      </c>
      <c r="G55" s="184" t="s">
        <v>296</v>
      </c>
      <c r="H55" s="184" t="s">
        <v>297</v>
      </c>
      <c r="I55" s="225" t="s">
        <v>299</v>
      </c>
      <c r="J55" s="226" t="s">
        <v>300</v>
      </c>
      <c r="K55" s="227" t="s">
        <v>301</v>
      </c>
      <c r="L55" s="228" t="s">
        <v>302</v>
      </c>
    </row>
    <row r="56" spans="1:12" ht="16.5" x14ac:dyDescent="0.25">
      <c r="A56" s="238" t="s">
        <v>0</v>
      </c>
      <c r="B56" s="200" t="s">
        <v>6</v>
      </c>
      <c r="C56" s="16">
        <f>CN!C38</f>
        <v>263150</v>
      </c>
      <c r="D56" s="22">
        <f>CN!D38</f>
        <v>268675</v>
      </c>
      <c r="E56" s="22">
        <f>CN!E38</f>
        <v>9085</v>
      </c>
      <c r="F56" s="22">
        <f>CN!F38</f>
        <v>277760</v>
      </c>
      <c r="G56" s="22">
        <f>CN!G38</f>
        <v>277760</v>
      </c>
      <c r="H56" s="74">
        <f>CN!H38</f>
        <v>0</v>
      </c>
      <c r="I56" s="81">
        <f>G56-C56</f>
        <v>14610</v>
      </c>
      <c r="J56" s="77">
        <f>I56/C56</f>
        <v>5.5519665589967702E-2</v>
      </c>
      <c r="K56" s="79">
        <f>L56/C56</f>
        <v>3.7875777374599427E-2</v>
      </c>
      <c r="L56" s="8">
        <f>(G56*100)/101.7-C56</f>
        <v>9967.0108161258395</v>
      </c>
    </row>
    <row r="57" spans="1:12" ht="17.25" thickBot="1" x14ac:dyDescent="0.3">
      <c r="A57" s="239"/>
      <c r="B57" s="201" t="s">
        <v>7</v>
      </c>
      <c r="C57" s="21">
        <f>CN!C64</f>
        <v>108438</v>
      </c>
      <c r="D57" s="19">
        <f>CN!D64</f>
        <v>55938</v>
      </c>
      <c r="E57" s="19">
        <f>CN!E64</f>
        <v>32877</v>
      </c>
      <c r="F57" s="19">
        <f>CN!F64</f>
        <v>88815</v>
      </c>
      <c r="G57" s="19">
        <f>CN!G64</f>
        <v>98815</v>
      </c>
      <c r="H57" s="75">
        <f>CN!H64</f>
        <v>10000</v>
      </c>
      <c r="I57" s="57">
        <f>G57-C57</f>
        <v>-9623</v>
      </c>
      <c r="J57" s="78">
        <f>I57/C57</f>
        <v>-8.8741953927589962E-2</v>
      </c>
      <c r="K57" s="80">
        <f>L57/C57</f>
        <v>-0.10397438930933132</v>
      </c>
      <c r="L57" s="18">
        <f>(G57*100)/101.7-C57</f>
        <v>-11274.77482792527</v>
      </c>
    </row>
    <row r="58" spans="1:12" ht="17.25" thickBot="1" x14ac:dyDescent="0.3">
      <c r="A58" s="240"/>
      <c r="B58" s="183" t="s">
        <v>8</v>
      </c>
      <c r="C58" s="115">
        <f t="shared" ref="C58:H58" si="14">SUM(C56:C57)</f>
        <v>371588</v>
      </c>
      <c r="D58" s="116">
        <f t="shared" si="14"/>
        <v>324613</v>
      </c>
      <c r="E58" s="68">
        <f>F58-D58</f>
        <v>41962</v>
      </c>
      <c r="F58" s="68">
        <f t="shared" si="14"/>
        <v>366575</v>
      </c>
      <c r="G58" s="68">
        <f t="shared" si="14"/>
        <v>376575</v>
      </c>
      <c r="H58" s="69">
        <f t="shared" si="14"/>
        <v>10000</v>
      </c>
      <c r="I58" s="10">
        <f>G58-C58</f>
        <v>4987</v>
      </c>
      <c r="J58" s="102">
        <f>I58/C58</f>
        <v>1.3420777850737914E-2</v>
      </c>
      <c r="K58" s="105">
        <f>L58/C58</f>
        <v>-3.5193924771505822E-3</v>
      </c>
      <c r="L58" s="97">
        <f>SUM(L56:L57)</f>
        <v>-1307.7640117994306</v>
      </c>
    </row>
    <row r="59" spans="1:12" ht="17.25" thickBot="1" x14ac:dyDescent="0.3">
      <c r="A59" s="169"/>
      <c r="B59" s="180"/>
      <c r="C59" s="2"/>
      <c r="D59" s="3"/>
      <c r="E59" s="3"/>
      <c r="F59" s="3"/>
      <c r="G59" s="3"/>
      <c r="H59" s="3"/>
      <c r="I59" s="4"/>
      <c r="J59" s="5"/>
      <c r="K59" s="5"/>
      <c r="L59" s="6"/>
    </row>
    <row r="60" spans="1:12" ht="17.25" thickBot="1" x14ac:dyDescent="0.3">
      <c r="A60" s="199" t="s">
        <v>1</v>
      </c>
      <c r="B60" s="183" t="s">
        <v>9</v>
      </c>
      <c r="C60" s="95">
        <f>CN!C73</f>
        <v>2900</v>
      </c>
      <c r="D60" s="96">
        <f>CN!D73</f>
        <v>2900</v>
      </c>
      <c r="E60" s="96">
        <f>CN!E73</f>
        <v>0</v>
      </c>
      <c r="F60" s="96">
        <f>CN!F73</f>
        <v>2900</v>
      </c>
      <c r="G60" s="96">
        <f>CN!G73</f>
        <v>2900</v>
      </c>
      <c r="H60" s="123">
        <f>CN!H73</f>
        <v>0</v>
      </c>
      <c r="I60" s="131">
        <f>G60-C60</f>
        <v>0</v>
      </c>
      <c r="J60" s="102">
        <f>I60/C60</f>
        <v>0</v>
      </c>
      <c r="K60" s="105">
        <f>L60/C60</f>
        <v>-1.6715830875122861E-2</v>
      </c>
      <c r="L60" s="97">
        <f>(G60*100)/101.7-C60</f>
        <v>-48.475909537856296</v>
      </c>
    </row>
    <row r="61" spans="1:12" ht="17.25" thickBot="1" x14ac:dyDescent="0.3">
      <c r="A61" s="169"/>
      <c r="B61" s="1"/>
      <c r="C61" s="11"/>
      <c r="D61" s="12"/>
      <c r="E61" s="12"/>
      <c r="F61" s="12"/>
      <c r="G61" s="12"/>
      <c r="H61" s="12"/>
      <c r="I61" s="13"/>
      <c r="J61" s="14"/>
      <c r="K61" s="14"/>
      <c r="L61" s="15"/>
    </row>
    <row r="62" spans="1:12" ht="20.25" customHeight="1" thickBot="1" x14ac:dyDescent="0.3">
      <c r="A62" s="236" t="s">
        <v>17</v>
      </c>
      <c r="B62" s="237"/>
      <c r="C62" s="106">
        <f t="shared" ref="C62:G62" si="15">C58+C60</f>
        <v>374488</v>
      </c>
      <c r="D62" s="107">
        <f t="shared" si="15"/>
        <v>327513</v>
      </c>
      <c r="E62" s="107">
        <f t="shared" si="15"/>
        <v>41962</v>
      </c>
      <c r="F62" s="107">
        <f t="shared" si="15"/>
        <v>369475</v>
      </c>
      <c r="G62" s="107">
        <f t="shared" si="15"/>
        <v>379475</v>
      </c>
      <c r="H62" s="109">
        <f>G62-F62</f>
        <v>10000</v>
      </c>
      <c r="I62" s="106">
        <f>I58+I60</f>
        <v>4987</v>
      </c>
      <c r="J62" s="111">
        <f>I62/C62</f>
        <v>1.3316848603960608E-2</v>
      </c>
      <c r="K62" s="112">
        <f>L62/C62</f>
        <v>-3.6215844602157797E-3</v>
      </c>
      <c r="L62" s="113">
        <f>L58+L60</f>
        <v>-1356.2399213372869</v>
      </c>
    </row>
    <row r="63" spans="1:12" ht="15.75" thickBot="1" x14ac:dyDescent="0.3"/>
    <row r="64" spans="1:12" ht="23.25" thickBot="1" x14ac:dyDescent="0.3">
      <c r="A64" s="233" t="s">
        <v>283</v>
      </c>
      <c r="B64" s="234"/>
      <c r="C64" s="234"/>
      <c r="D64" s="234"/>
      <c r="E64" s="234"/>
      <c r="F64" s="234"/>
      <c r="G64" s="234"/>
      <c r="H64" s="235"/>
      <c r="I64" s="231" t="s">
        <v>273</v>
      </c>
      <c r="J64" s="232"/>
      <c r="K64" s="231" t="s">
        <v>274</v>
      </c>
      <c r="L64" s="232"/>
    </row>
    <row r="65" spans="1:12" ht="131.25" customHeight="1" thickBot="1" x14ac:dyDescent="0.3">
      <c r="A65" s="244"/>
      <c r="B65" s="245"/>
      <c r="C65" s="225" t="s">
        <v>292</v>
      </c>
      <c r="D65" s="184" t="s">
        <v>293</v>
      </c>
      <c r="E65" s="184" t="s">
        <v>294</v>
      </c>
      <c r="F65" s="184" t="s">
        <v>295</v>
      </c>
      <c r="G65" s="184" t="s">
        <v>296</v>
      </c>
      <c r="H65" s="184" t="s">
        <v>297</v>
      </c>
      <c r="I65" s="225" t="s">
        <v>299</v>
      </c>
      <c r="J65" s="226" t="s">
        <v>300</v>
      </c>
      <c r="K65" s="227" t="s">
        <v>301</v>
      </c>
      <c r="L65" s="228" t="s">
        <v>302</v>
      </c>
    </row>
    <row r="66" spans="1:12" ht="16.5" x14ac:dyDescent="0.25">
      <c r="A66" s="238" t="s">
        <v>0</v>
      </c>
      <c r="B66" s="200" t="s">
        <v>6</v>
      </c>
      <c r="C66" s="16">
        <f>GCG!C36</f>
        <v>311477</v>
      </c>
      <c r="D66" s="22">
        <f>GCG!D36</f>
        <v>292793</v>
      </c>
      <c r="E66" s="22">
        <f>GCG!E36</f>
        <v>7584</v>
      </c>
      <c r="F66" s="22">
        <f>GCG!F36</f>
        <v>300377</v>
      </c>
      <c r="G66" s="22">
        <f>GCG!G36</f>
        <v>300377</v>
      </c>
      <c r="H66" s="74">
        <f>GCG!H36</f>
        <v>0</v>
      </c>
      <c r="I66" s="81">
        <f>G66-C66</f>
        <v>-11100</v>
      </c>
      <c r="J66" s="77">
        <f>I66/C66</f>
        <v>-3.563666017073492E-2</v>
      </c>
      <c r="K66" s="79">
        <f>L66/C66</f>
        <v>-5.175679466148967E-2</v>
      </c>
      <c r="L66" s="8">
        <f>(G66*100)/101.7-C66</f>
        <v>-16121.051130776817</v>
      </c>
    </row>
    <row r="67" spans="1:12" ht="17.25" thickBot="1" x14ac:dyDescent="0.3">
      <c r="A67" s="239"/>
      <c r="B67" s="201" t="s">
        <v>7</v>
      </c>
      <c r="C67" s="21">
        <f>GCG!C51</f>
        <v>11435</v>
      </c>
      <c r="D67" s="19">
        <f>GCG!D51</f>
        <v>9935</v>
      </c>
      <c r="E67" s="19">
        <f>GCG!E51</f>
        <v>1585</v>
      </c>
      <c r="F67" s="19">
        <f>GCG!F51</f>
        <v>11520</v>
      </c>
      <c r="G67" s="19">
        <f>GCG!G51</f>
        <v>11520</v>
      </c>
      <c r="H67" s="75">
        <f>GCG!H51</f>
        <v>0</v>
      </c>
      <c r="I67" s="57">
        <f>G67-C67</f>
        <v>85</v>
      </c>
      <c r="J67" s="78">
        <f>I67/C67</f>
        <v>7.433318758198513E-3</v>
      </c>
      <c r="K67" s="80">
        <f>L67/C67</f>
        <v>-9.4067662161273335E-3</v>
      </c>
      <c r="L67" s="18">
        <f>(G67*100)/101.7-C67</f>
        <v>-107.56637168141606</v>
      </c>
    </row>
    <row r="68" spans="1:12" ht="17.25" thickBot="1" x14ac:dyDescent="0.3">
      <c r="A68" s="240"/>
      <c r="B68" s="183" t="s">
        <v>8</v>
      </c>
      <c r="C68" s="115">
        <f t="shared" ref="C68:H68" si="16">SUM(C66:C67)</f>
        <v>322912</v>
      </c>
      <c r="D68" s="116">
        <f t="shared" si="16"/>
        <v>302728</v>
      </c>
      <c r="E68" s="68">
        <f>F68-D68</f>
        <v>9169</v>
      </c>
      <c r="F68" s="68">
        <f t="shared" si="16"/>
        <v>311897</v>
      </c>
      <c r="G68" s="68">
        <f t="shared" si="16"/>
        <v>311897</v>
      </c>
      <c r="H68" s="69">
        <f t="shared" si="16"/>
        <v>0</v>
      </c>
      <c r="I68" s="10">
        <f>G68-C68</f>
        <v>-11015</v>
      </c>
      <c r="J68" s="102">
        <f>I68/C68</f>
        <v>-3.4111460707561193E-2</v>
      </c>
      <c r="K68" s="105">
        <f>L68/C68</f>
        <v>-5.0257090174593184E-2</v>
      </c>
      <c r="L68" s="97">
        <f>SUM(L66:L67)</f>
        <v>-16228.617502458234</v>
      </c>
    </row>
    <row r="69" spans="1:12" ht="17.25" thickBot="1" x14ac:dyDescent="0.3">
      <c r="A69" s="169"/>
      <c r="B69" s="180"/>
      <c r="C69" s="2"/>
      <c r="D69" s="3"/>
      <c r="E69" s="3"/>
      <c r="F69" s="3"/>
      <c r="G69" s="3"/>
      <c r="H69" s="3"/>
      <c r="I69" s="4"/>
      <c r="J69" s="5"/>
      <c r="K69" s="5"/>
      <c r="L69" s="6"/>
    </row>
    <row r="70" spans="1:12" ht="17.25" customHeight="1" thickBot="1" x14ac:dyDescent="0.3">
      <c r="A70" s="199" t="s">
        <v>1</v>
      </c>
      <c r="B70" s="183" t="s">
        <v>9</v>
      </c>
      <c r="C70" s="95">
        <f>GCG!C63</f>
        <v>9494</v>
      </c>
      <c r="D70" s="96">
        <f>GCG!D63</f>
        <v>2652</v>
      </c>
      <c r="E70" s="96">
        <f>GCG!E63</f>
        <v>0</v>
      </c>
      <c r="F70" s="96">
        <f>GCG!F63</f>
        <v>2652</v>
      </c>
      <c r="G70" s="96">
        <f>GCG!G63</f>
        <v>2652</v>
      </c>
      <c r="H70" s="123">
        <f>GCG!H63</f>
        <v>0</v>
      </c>
      <c r="I70" s="131">
        <f>G70-C70</f>
        <v>-6842</v>
      </c>
      <c r="J70" s="102">
        <f>I70/C70</f>
        <v>-0.72066568358963556</v>
      </c>
      <c r="K70" s="105">
        <f>L70/C70</f>
        <v>-0.72533498878036939</v>
      </c>
      <c r="L70" s="97">
        <f>(G70*100)/101.7-C70</f>
        <v>-6886.3303834808266</v>
      </c>
    </row>
    <row r="71" spans="1:12" ht="17.25" thickBot="1" x14ac:dyDescent="0.3">
      <c r="A71" s="169"/>
      <c r="B71" s="1"/>
      <c r="C71" s="11"/>
      <c r="D71" s="12"/>
      <c r="E71" s="12"/>
      <c r="F71" s="12"/>
      <c r="G71" s="12"/>
      <c r="H71" s="12"/>
      <c r="I71" s="13"/>
      <c r="J71" s="14"/>
      <c r="K71" s="14"/>
      <c r="L71" s="15"/>
    </row>
    <row r="72" spans="1:12" ht="20.25" customHeight="1" thickBot="1" x14ac:dyDescent="0.3">
      <c r="A72" s="236" t="s">
        <v>18</v>
      </c>
      <c r="B72" s="237"/>
      <c r="C72" s="106">
        <f t="shared" ref="C72:G72" si="17">C68+C70</f>
        <v>332406</v>
      </c>
      <c r="D72" s="107">
        <f t="shared" si="17"/>
        <v>305380</v>
      </c>
      <c r="E72" s="107">
        <f t="shared" si="17"/>
        <v>9169</v>
      </c>
      <c r="F72" s="107">
        <f t="shared" si="17"/>
        <v>314549</v>
      </c>
      <c r="G72" s="107">
        <f t="shared" si="17"/>
        <v>314549</v>
      </c>
      <c r="H72" s="109">
        <f>G72-F72</f>
        <v>0</v>
      </c>
      <c r="I72" s="106">
        <f>I68+I70</f>
        <v>-17857</v>
      </c>
      <c r="J72" s="111">
        <f>I72/C72</f>
        <v>-5.3720450292714328E-2</v>
      </c>
      <c r="K72" s="112">
        <f>L72/C72</f>
        <v>-6.9538299206208853E-2</v>
      </c>
      <c r="L72" s="113">
        <f>L68+L70</f>
        <v>-23114.947885939058</v>
      </c>
    </row>
  </sheetData>
  <mergeCells count="43">
    <mergeCell ref="A44:A46"/>
    <mergeCell ref="A20:B20"/>
    <mergeCell ref="A22:H22"/>
    <mergeCell ref="A32:H32"/>
    <mergeCell ref="A23:B23"/>
    <mergeCell ref="A40:B40"/>
    <mergeCell ref="A30:B30"/>
    <mergeCell ref="A54:H54"/>
    <mergeCell ref="A64:H64"/>
    <mergeCell ref="K64:L64"/>
    <mergeCell ref="I54:J54"/>
    <mergeCell ref="K54:L54"/>
    <mergeCell ref="A55:B55"/>
    <mergeCell ref="A72:B72"/>
    <mergeCell ref="A62:B62"/>
    <mergeCell ref="I64:J64"/>
    <mergeCell ref="A66:A68"/>
    <mergeCell ref="A56:A58"/>
    <mergeCell ref="A65:B65"/>
    <mergeCell ref="A52:B52"/>
    <mergeCell ref="A42:H42"/>
    <mergeCell ref="A10:B10"/>
    <mergeCell ref="I12:J12"/>
    <mergeCell ref="K12:L12"/>
    <mergeCell ref="K22:L22"/>
    <mergeCell ref="K32:L32"/>
    <mergeCell ref="I22:J22"/>
    <mergeCell ref="I32:J32"/>
    <mergeCell ref="A48:A50"/>
    <mergeCell ref="I42:J42"/>
    <mergeCell ref="A43:B43"/>
    <mergeCell ref="A33:B33"/>
    <mergeCell ref="A14:A16"/>
    <mergeCell ref="A24:A26"/>
    <mergeCell ref="A34:A36"/>
    <mergeCell ref="I2:J2"/>
    <mergeCell ref="K2:L2"/>
    <mergeCell ref="A2:H2"/>
    <mergeCell ref="A12:H12"/>
    <mergeCell ref="K42:L42"/>
    <mergeCell ref="A13:B13"/>
    <mergeCell ref="A3:B3"/>
    <mergeCell ref="A4:A6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C1" zoomScale="55" zoomScaleNormal="55" workbookViewId="0">
      <selection activeCell="I40" sqref="I40"/>
    </sheetView>
  </sheetViews>
  <sheetFormatPr defaultRowHeight="15" x14ac:dyDescent="0.25"/>
  <cols>
    <col min="1" max="1" width="45.85546875" customWidth="1"/>
    <col min="2" max="2" width="91.7109375" customWidth="1"/>
    <col min="3" max="13" width="40.7109375" customWidth="1"/>
  </cols>
  <sheetData>
    <row r="1" spans="1:14" ht="15.75" thickBot="1" x14ac:dyDescent="0.3"/>
    <row r="2" spans="1:14" ht="23.25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5"/>
      <c r="J2" s="231" t="s">
        <v>273</v>
      </c>
      <c r="K2" s="232"/>
      <c r="L2" s="231" t="s">
        <v>274</v>
      </c>
      <c r="M2" s="232"/>
    </row>
    <row r="3" spans="1:14" ht="90.75" customHeight="1" thickBot="1" x14ac:dyDescent="0.3">
      <c r="A3" s="208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70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N3" s="17"/>
    </row>
    <row r="4" spans="1:14" ht="16.5" x14ac:dyDescent="0.25">
      <c r="A4" s="238" t="s">
        <v>20</v>
      </c>
      <c r="B4" s="24" t="s">
        <v>26</v>
      </c>
      <c r="C4" s="16">
        <v>5775019</v>
      </c>
      <c r="D4" s="25">
        <v>5769119</v>
      </c>
      <c r="E4" s="7">
        <f>F4-D4</f>
        <v>258926</v>
      </c>
      <c r="F4" s="22">
        <v>6028045</v>
      </c>
      <c r="G4" s="22">
        <v>6028045</v>
      </c>
      <c r="H4" s="22">
        <f>G4-F4</f>
        <v>0</v>
      </c>
      <c r="I4" s="136"/>
      <c r="J4" s="26">
        <f>G4-C4</f>
        <v>253026</v>
      </c>
      <c r="K4" s="77">
        <f>J4/C4</f>
        <v>4.3813881824458063E-2</v>
      </c>
      <c r="L4" s="79">
        <f>M4/C4</f>
        <v>2.636566551077486E-2</v>
      </c>
      <c r="M4" s="8">
        <f>(G4*100)/101.7-C4</f>
        <v>152262.21927236952</v>
      </c>
    </row>
    <row r="5" spans="1:14" ht="17.25" thickBot="1" x14ac:dyDescent="0.3">
      <c r="A5" s="239"/>
      <c r="B5" s="23" t="s">
        <v>27</v>
      </c>
      <c r="C5" s="98">
        <v>235497</v>
      </c>
      <c r="D5" s="99">
        <v>249110</v>
      </c>
      <c r="E5" s="99">
        <f>F5-D5</f>
        <v>-14075</v>
      </c>
      <c r="F5" s="162">
        <v>235035</v>
      </c>
      <c r="G5" s="162">
        <v>235035</v>
      </c>
      <c r="H5" s="162">
        <f>G5-F5</f>
        <v>0</v>
      </c>
      <c r="I5" s="163"/>
      <c r="J5" s="32">
        <f>G5-C5</f>
        <v>-462</v>
      </c>
      <c r="K5" s="86">
        <f>J5/C5</f>
        <v>-1.9618084306806454E-3</v>
      </c>
      <c r="L5" s="87">
        <f>M5/C5</f>
        <v>-1.8644846047866898E-2</v>
      </c>
      <c r="M5" s="33">
        <f>(G5*100)/101.7-C5</f>
        <v>-4390.805309734511</v>
      </c>
    </row>
    <row r="6" spans="1:14" ht="17.25" thickBot="1" x14ac:dyDescent="0.3">
      <c r="A6" s="240"/>
      <c r="B6" s="93" t="s">
        <v>28</v>
      </c>
      <c r="C6" s="95">
        <f>SUM(C4:C5)</f>
        <v>6010516</v>
      </c>
      <c r="D6" s="96">
        <f>SUM(D4:D5)</f>
        <v>6018229</v>
      </c>
      <c r="E6" s="28">
        <f>F6-D6</f>
        <v>244851</v>
      </c>
      <c r="F6" s="28">
        <f>SUM(F4:F5)</f>
        <v>6263080</v>
      </c>
      <c r="G6" s="28">
        <f>SUM(G4:G5)</f>
        <v>6263080</v>
      </c>
      <c r="H6" s="28">
        <f>G6-F6</f>
        <v>0</v>
      </c>
      <c r="I6" s="97"/>
      <c r="J6" s="161">
        <f>G6-C6</f>
        <v>252564</v>
      </c>
      <c r="K6" s="118">
        <f>J6/C6</f>
        <v>4.2020352329151106E-2</v>
      </c>
      <c r="L6" s="119">
        <f>M6/C6</f>
        <v>2.4602116351181032E-2</v>
      </c>
      <c r="M6" s="65">
        <f>(G6*100)/101.7-C6</f>
        <v>147871.41396263521</v>
      </c>
    </row>
    <row r="7" spans="1:14" ht="17.25" thickBot="1" x14ac:dyDescent="0.3">
      <c r="A7" s="169"/>
      <c r="B7" s="185"/>
      <c r="C7" s="2"/>
      <c r="D7" s="3"/>
      <c r="E7" s="3"/>
      <c r="F7" s="3"/>
      <c r="G7" s="3"/>
      <c r="H7" s="3"/>
      <c r="I7" s="3"/>
      <c r="J7" s="4"/>
      <c r="K7" s="5"/>
      <c r="L7" s="5"/>
      <c r="M7" s="6"/>
    </row>
    <row r="8" spans="1:14" ht="16.5" x14ac:dyDescent="0.25">
      <c r="A8" s="238" t="s">
        <v>21</v>
      </c>
      <c r="B8" s="189" t="s">
        <v>29</v>
      </c>
      <c r="C8" s="16">
        <v>184150</v>
      </c>
      <c r="D8" s="25">
        <v>184150</v>
      </c>
      <c r="E8" s="7">
        <f>F8-D8</f>
        <v>-101</v>
      </c>
      <c r="F8" s="22">
        <v>184049</v>
      </c>
      <c r="G8" s="22">
        <v>184049</v>
      </c>
      <c r="H8" s="22">
        <f>G8-F8</f>
        <v>0</v>
      </c>
      <c r="I8" s="136"/>
      <c r="J8" s="26">
        <f>G8-C8</f>
        <v>-101</v>
      </c>
      <c r="K8" s="77">
        <f>J8/C8</f>
        <v>-5.484659245180559E-4</v>
      </c>
      <c r="L8" s="79">
        <f>M8/C8</f>
        <v>-1.7255128736005994E-2</v>
      </c>
      <c r="M8" s="8">
        <f>(G8*100)/101.7-C8</f>
        <v>-3177.5319567355036</v>
      </c>
    </row>
    <row r="9" spans="1:14" ht="16.5" x14ac:dyDescent="0.25">
      <c r="A9" s="239"/>
      <c r="B9" s="191" t="s">
        <v>30</v>
      </c>
      <c r="C9" s="62">
        <v>18411</v>
      </c>
      <c r="D9" s="34">
        <v>18411</v>
      </c>
      <c r="E9" s="34">
        <f t="shared" ref="E9:E11" si="0">F9-D9</f>
        <v>0</v>
      </c>
      <c r="F9" s="58">
        <v>18411</v>
      </c>
      <c r="G9" s="58">
        <v>18411</v>
      </c>
      <c r="H9" s="58">
        <f t="shared" ref="H9:H11" si="1">G9-F9</f>
        <v>0</v>
      </c>
      <c r="I9" s="137"/>
      <c r="J9" s="32">
        <f>G9-C9</f>
        <v>0</v>
      </c>
      <c r="K9" s="86">
        <f>J9/C9</f>
        <v>0</v>
      </c>
      <c r="L9" s="87">
        <f>M9/C9</f>
        <v>-1.6715830875122854E-2</v>
      </c>
      <c r="M9" s="33">
        <f>(G9*100)/101.7-C9</f>
        <v>-307.75516224188686</v>
      </c>
    </row>
    <row r="10" spans="1:14" ht="16.5" x14ac:dyDescent="0.25">
      <c r="A10" s="239"/>
      <c r="B10" s="190" t="s">
        <v>31</v>
      </c>
      <c r="C10" s="62">
        <v>1619</v>
      </c>
      <c r="D10" s="76">
        <v>1619</v>
      </c>
      <c r="E10" s="34">
        <f t="shared" si="0"/>
        <v>-363</v>
      </c>
      <c r="F10" s="58">
        <v>1256</v>
      </c>
      <c r="G10" s="58">
        <v>1256</v>
      </c>
      <c r="H10" s="58">
        <f t="shared" si="1"/>
        <v>0</v>
      </c>
      <c r="I10" s="137"/>
      <c r="J10" s="32">
        <f>G10-C10</f>
        <v>-363</v>
      </c>
      <c r="K10" s="86">
        <f>J10/C10</f>
        <v>-0.22421247683755405</v>
      </c>
      <c r="L10" s="87">
        <f>M10/C10</f>
        <v>-0.23718040986976802</v>
      </c>
      <c r="M10" s="33">
        <f>(G10*100)/101.7-C10</f>
        <v>-383.99508357915443</v>
      </c>
    </row>
    <row r="11" spans="1:14" ht="17.25" thickBot="1" x14ac:dyDescent="0.3">
      <c r="A11" s="239"/>
      <c r="B11" s="206" t="s">
        <v>32</v>
      </c>
      <c r="C11" s="62">
        <v>26975</v>
      </c>
      <c r="D11" s="34">
        <v>26975</v>
      </c>
      <c r="E11" s="34">
        <f t="shared" si="0"/>
        <v>0</v>
      </c>
      <c r="F11" s="58">
        <v>26975</v>
      </c>
      <c r="G11" s="58">
        <v>26975</v>
      </c>
      <c r="H11" s="58">
        <f t="shared" si="1"/>
        <v>0</v>
      </c>
      <c r="I11" s="137"/>
      <c r="J11" s="32">
        <f>G11-C11</f>
        <v>0</v>
      </c>
      <c r="K11" s="86">
        <f>J11/C11</f>
        <v>0</v>
      </c>
      <c r="L11" s="87">
        <f>M11/C11</f>
        <v>-1.6715830875122951E-2</v>
      </c>
      <c r="M11" s="33">
        <f>(G11*100)/101.7-C11</f>
        <v>-450.9095378564416</v>
      </c>
    </row>
    <row r="12" spans="1:14" ht="17.25" thickBot="1" x14ac:dyDescent="0.3">
      <c r="A12" s="240"/>
      <c r="B12" s="93" t="s">
        <v>21</v>
      </c>
      <c r="C12" s="95">
        <f>SUM(C8:C11)</f>
        <v>231155</v>
      </c>
      <c r="D12" s="96">
        <f>SUM(D8:D11)</f>
        <v>231155</v>
      </c>
      <c r="E12" s="28">
        <f>F12-D12</f>
        <v>-464</v>
      </c>
      <c r="F12" s="28">
        <f>SUM(F8:F11)</f>
        <v>230691</v>
      </c>
      <c r="G12" s="28">
        <f>SUM(G8:G11)</f>
        <v>230691</v>
      </c>
      <c r="H12" s="28">
        <f>G12-F12</f>
        <v>0</v>
      </c>
      <c r="I12" s="97"/>
      <c r="J12" s="114">
        <f>G12-C12</f>
        <v>-464</v>
      </c>
      <c r="K12" s="118">
        <f>J12/C12</f>
        <v>-2.0073111115917891E-3</v>
      </c>
      <c r="L12" s="119">
        <f>M12/C12</f>
        <v>-1.8689588113659634E-2</v>
      </c>
      <c r="M12" s="65">
        <f>(G12*100)/101.7-C12</f>
        <v>-4320.1917404129927</v>
      </c>
    </row>
    <row r="13" spans="1:14" ht="17.25" thickBot="1" x14ac:dyDescent="0.3">
      <c r="A13" s="169"/>
      <c r="B13" s="185"/>
      <c r="C13" s="2"/>
      <c r="D13" s="3"/>
      <c r="E13" s="3"/>
      <c r="F13" s="3"/>
      <c r="G13" s="3"/>
      <c r="H13" s="3"/>
      <c r="I13" s="3"/>
      <c r="J13" s="4"/>
      <c r="K13" s="5"/>
      <c r="L13" s="5"/>
      <c r="M13" s="6"/>
    </row>
    <row r="14" spans="1:14" ht="16.5" x14ac:dyDescent="0.25">
      <c r="A14" s="238" t="s">
        <v>22</v>
      </c>
      <c r="B14" s="59" t="s">
        <v>33</v>
      </c>
      <c r="C14" s="16">
        <v>85694</v>
      </c>
      <c r="D14" s="22">
        <v>85694</v>
      </c>
      <c r="E14" s="22">
        <f>F14-D14</f>
        <v>784</v>
      </c>
      <c r="F14" s="7">
        <v>86478</v>
      </c>
      <c r="G14" s="7">
        <v>86478</v>
      </c>
      <c r="H14" s="7">
        <f>G14-F14</f>
        <v>0</v>
      </c>
      <c r="I14" s="64"/>
      <c r="J14" s="26">
        <f t="shared" ref="J14:J21" si="2">G14-C14</f>
        <v>784</v>
      </c>
      <c r="K14" s="77">
        <f t="shared" ref="K14:K21" si="3">J14/C14</f>
        <v>9.1488318902140167E-3</v>
      </c>
      <c r="L14" s="79">
        <f t="shared" ref="L14:L21" si="4">M14/C14</f>
        <v>-7.7199293114906054E-3</v>
      </c>
      <c r="M14" s="8">
        <f t="shared" ref="M14:M21" si="5">(G14*100)/101.7-C14</f>
        <v>-661.55162241887592</v>
      </c>
    </row>
    <row r="15" spans="1:14" ht="16.5" x14ac:dyDescent="0.25">
      <c r="A15" s="239"/>
      <c r="B15" s="66" t="s">
        <v>34</v>
      </c>
      <c r="C15" s="62">
        <v>3516</v>
      </c>
      <c r="D15" s="58">
        <v>3516</v>
      </c>
      <c r="E15" s="58">
        <f t="shared" ref="E15:E20" si="6">F15-D15</f>
        <v>0</v>
      </c>
      <c r="F15" s="34">
        <v>3516</v>
      </c>
      <c r="G15" s="34">
        <v>3516</v>
      </c>
      <c r="H15" s="34">
        <f t="shared" ref="H15:H21" si="7">G15-F15</f>
        <v>0</v>
      </c>
      <c r="I15" s="138"/>
      <c r="J15" s="32">
        <f t="shared" si="2"/>
        <v>0</v>
      </c>
      <c r="K15" s="86">
        <f t="shared" si="3"/>
        <v>0</v>
      </c>
      <c r="L15" s="87">
        <f t="shared" si="4"/>
        <v>-1.6715830875122874E-2</v>
      </c>
      <c r="M15" s="33">
        <f t="shared" si="5"/>
        <v>-58.772861356932026</v>
      </c>
    </row>
    <row r="16" spans="1:14" ht="16.5" x14ac:dyDescent="0.25">
      <c r="A16" s="239"/>
      <c r="B16" s="66" t="s">
        <v>35</v>
      </c>
      <c r="C16" s="62">
        <v>4421</v>
      </c>
      <c r="D16" s="58">
        <v>4421</v>
      </c>
      <c r="E16" s="58">
        <f t="shared" si="6"/>
        <v>0</v>
      </c>
      <c r="F16" s="34">
        <v>4421</v>
      </c>
      <c r="G16" s="34">
        <v>4421</v>
      </c>
      <c r="H16" s="34">
        <f t="shared" si="7"/>
        <v>0</v>
      </c>
      <c r="I16" s="138"/>
      <c r="J16" s="32">
        <f t="shared" si="2"/>
        <v>0</v>
      </c>
      <c r="K16" s="86">
        <f t="shared" si="3"/>
        <v>0</v>
      </c>
      <c r="L16" s="87">
        <f t="shared" si="4"/>
        <v>-1.6715830875123003E-2</v>
      </c>
      <c r="M16" s="33">
        <f t="shared" si="5"/>
        <v>-73.900688298918794</v>
      </c>
    </row>
    <row r="17" spans="1:13" ht="16.5" x14ac:dyDescent="0.25">
      <c r="A17" s="239"/>
      <c r="B17" s="66" t="s">
        <v>36</v>
      </c>
      <c r="C17" s="62">
        <v>5187</v>
      </c>
      <c r="D17" s="58">
        <v>5187</v>
      </c>
      <c r="E17" s="58">
        <f t="shared" si="6"/>
        <v>-450</v>
      </c>
      <c r="F17" s="34">
        <v>4737</v>
      </c>
      <c r="G17" s="34">
        <v>4737</v>
      </c>
      <c r="H17" s="34">
        <f t="shared" si="7"/>
        <v>0</v>
      </c>
      <c r="I17" s="138"/>
      <c r="J17" s="32">
        <f t="shared" si="2"/>
        <v>-450</v>
      </c>
      <c r="K17" s="86">
        <f t="shared" si="3"/>
        <v>-8.6755349913244656E-2</v>
      </c>
      <c r="L17" s="87">
        <f t="shared" si="4"/>
        <v>-0.10202099303170563</v>
      </c>
      <c r="M17" s="33">
        <f t="shared" si="5"/>
        <v>-529.18289085545712</v>
      </c>
    </row>
    <row r="18" spans="1:13" ht="16.5" customHeight="1" x14ac:dyDescent="0.25">
      <c r="A18" s="239"/>
      <c r="B18" s="66" t="s">
        <v>37</v>
      </c>
      <c r="C18" s="62">
        <v>9681</v>
      </c>
      <c r="D18" s="58">
        <v>9681</v>
      </c>
      <c r="E18" s="58">
        <f t="shared" si="6"/>
        <v>0</v>
      </c>
      <c r="F18" s="34">
        <v>9681</v>
      </c>
      <c r="G18" s="34">
        <v>9681</v>
      </c>
      <c r="H18" s="34">
        <f t="shared" si="7"/>
        <v>0</v>
      </c>
      <c r="I18" s="138"/>
      <c r="J18" s="32">
        <f t="shared" si="2"/>
        <v>0</v>
      </c>
      <c r="K18" s="86">
        <f t="shared" si="3"/>
        <v>0</v>
      </c>
      <c r="L18" s="87">
        <f t="shared" si="4"/>
        <v>-1.6715830875122992E-2</v>
      </c>
      <c r="M18" s="33">
        <f t="shared" si="5"/>
        <v>-161.82595870206569</v>
      </c>
    </row>
    <row r="19" spans="1:13" ht="16.5" x14ac:dyDescent="0.25">
      <c r="A19" s="239"/>
      <c r="B19" s="66" t="s">
        <v>38</v>
      </c>
      <c r="C19" s="62">
        <v>6712</v>
      </c>
      <c r="D19" s="58">
        <v>6712</v>
      </c>
      <c r="E19" s="58">
        <f t="shared" si="6"/>
        <v>0</v>
      </c>
      <c r="F19" s="34">
        <v>6712</v>
      </c>
      <c r="G19" s="34">
        <v>6712</v>
      </c>
      <c r="H19" s="34">
        <f t="shared" si="7"/>
        <v>0</v>
      </c>
      <c r="I19" s="138"/>
      <c r="J19" s="32">
        <f t="shared" si="2"/>
        <v>0</v>
      </c>
      <c r="K19" s="86">
        <f t="shared" si="3"/>
        <v>0</v>
      </c>
      <c r="L19" s="87">
        <f t="shared" si="4"/>
        <v>-1.6715830875122888E-2</v>
      </c>
      <c r="M19" s="33">
        <f t="shared" si="5"/>
        <v>-112.19665683382482</v>
      </c>
    </row>
    <row r="20" spans="1:13" ht="17.25" customHeight="1" thickBot="1" x14ac:dyDescent="0.3">
      <c r="A20" s="239"/>
      <c r="B20" s="61" t="s">
        <v>39</v>
      </c>
      <c r="C20" s="62">
        <v>43365</v>
      </c>
      <c r="D20" s="58">
        <v>43365</v>
      </c>
      <c r="E20" s="58">
        <f t="shared" si="6"/>
        <v>0</v>
      </c>
      <c r="F20" s="88">
        <v>43365</v>
      </c>
      <c r="G20" s="88">
        <v>43365</v>
      </c>
      <c r="H20" s="88">
        <f t="shared" si="7"/>
        <v>0</v>
      </c>
      <c r="I20" s="139"/>
      <c r="J20" s="32">
        <f t="shared" si="2"/>
        <v>0</v>
      </c>
      <c r="K20" s="86">
        <f t="shared" si="3"/>
        <v>0</v>
      </c>
      <c r="L20" s="87">
        <f t="shared" si="4"/>
        <v>-1.6715830875122979E-2</v>
      </c>
      <c r="M20" s="33">
        <f t="shared" si="5"/>
        <v>-724.88200589970802</v>
      </c>
    </row>
    <row r="21" spans="1:13" ht="17.25" thickBot="1" x14ac:dyDescent="0.3">
      <c r="A21" s="240"/>
      <c r="B21" s="93" t="s">
        <v>40</v>
      </c>
      <c r="C21" s="95">
        <f>SUM(C14:C20)</f>
        <v>158576</v>
      </c>
      <c r="D21" s="96">
        <f>SUM(D14:D20)</f>
        <v>158576</v>
      </c>
      <c r="E21" s="28">
        <f>F21-D21</f>
        <v>334</v>
      </c>
      <c r="F21" s="28">
        <f>SUM(F14:F20)</f>
        <v>158910</v>
      </c>
      <c r="G21" s="28">
        <f>SUM(G14:G20)</f>
        <v>158910</v>
      </c>
      <c r="H21" s="28">
        <f t="shared" si="7"/>
        <v>0</v>
      </c>
      <c r="I21" s="97"/>
      <c r="J21" s="114">
        <f t="shared" si="2"/>
        <v>334</v>
      </c>
      <c r="K21" s="118">
        <f t="shared" si="3"/>
        <v>2.1062455857128442E-3</v>
      </c>
      <c r="L21" s="119">
        <f t="shared" si="4"/>
        <v>-1.4644792934402313E-2</v>
      </c>
      <c r="M21" s="65">
        <f t="shared" si="5"/>
        <v>-2322.312684365781</v>
      </c>
    </row>
    <row r="22" spans="1:13" ht="17.25" thickBot="1" x14ac:dyDescent="0.3">
      <c r="A22" s="169"/>
      <c r="B22" s="185"/>
      <c r="C22" s="2"/>
      <c r="D22" s="3"/>
      <c r="E22" s="3"/>
      <c r="F22" s="3"/>
      <c r="G22" s="3"/>
      <c r="H22" s="3"/>
      <c r="I22" s="3"/>
      <c r="J22" s="4"/>
      <c r="K22" s="5"/>
      <c r="L22" s="5"/>
      <c r="M22" s="6"/>
    </row>
    <row r="23" spans="1:13" ht="16.5" x14ac:dyDescent="0.25">
      <c r="A23" s="238" t="s">
        <v>23</v>
      </c>
      <c r="B23" s="71" t="s">
        <v>41</v>
      </c>
      <c r="C23" s="16">
        <v>6648</v>
      </c>
      <c r="D23" s="7">
        <v>6648</v>
      </c>
      <c r="E23" s="7">
        <f>F23-D23</f>
        <v>0</v>
      </c>
      <c r="F23" s="7">
        <v>6648</v>
      </c>
      <c r="G23" s="7">
        <v>6648</v>
      </c>
      <c r="H23" s="7">
        <f>G23-F23</f>
        <v>0</v>
      </c>
      <c r="I23" s="64"/>
      <c r="J23" s="26">
        <f t="shared" ref="J23:J28" si="8">G23-C23</f>
        <v>0</v>
      </c>
      <c r="K23" s="77">
        <f t="shared" ref="K23:K28" si="9">J23/C23</f>
        <v>0</v>
      </c>
      <c r="L23" s="79">
        <f t="shared" ref="L23:L28" si="10">M23/C23</f>
        <v>-1.6715830875122972E-2</v>
      </c>
      <c r="M23" s="8">
        <f t="shared" ref="M23:M28" si="11">(G23*100)/101.7-C23</f>
        <v>-111.12684365781752</v>
      </c>
    </row>
    <row r="24" spans="1:13" ht="16.5" x14ac:dyDescent="0.25">
      <c r="A24" s="239"/>
      <c r="B24" s="72" t="s">
        <v>42</v>
      </c>
      <c r="C24" s="62">
        <v>27152</v>
      </c>
      <c r="D24" s="34">
        <v>33752</v>
      </c>
      <c r="E24" s="34">
        <f t="shared" ref="E24:E27" si="12">F24-D24</f>
        <v>170</v>
      </c>
      <c r="F24" s="34">
        <v>33922</v>
      </c>
      <c r="G24" s="34">
        <v>33922</v>
      </c>
      <c r="H24" s="34">
        <f t="shared" ref="H24:H28" si="13">G24-F24</f>
        <v>0</v>
      </c>
      <c r="I24" s="138"/>
      <c r="J24" s="32">
        <f t="shared" si="8"/>
        <v>6770</v>
      </c>
      <c r="K24" s="86">
        <f t="shared" si="9"/>
        <v>0.24933706540954625</v>
      </c>
      <c r="L24" s="87">
        <f t="shared" si="10"/>
        <v>0.2284533583181379</v>
      </c>
      <c r="M24" s="33">
        <f t="shared" si="11"/>
        <v>6202.9655850540803</v>
      </c>
    </row>
    <row r="25" spans="1:13" ht="16.5" x14ac:dyDescent="0.25">
      <c r="A25" s="239"/>
      <c r="B25" s="72" t="s">
        <v>43</v>
      </c>
      <c r="C25" s="62">
        <v>16321</v>
      </c>
      <c r="D25" s="34">
        <v>16321</v>
      </c>
      <c r="E25" s="34">
        <f t="shared" si="12"/>
        <v>-75</v>
      </c>
      <c r="F25" s="34">
        <v>16246</v>
      </c>
      <c r="G25" s="34">
        <v>16246</v>
      </c>
      <c r="H25" s="34">
        <f t="shared" si="13"/>
        <v>0</v>
      </c>
      <c r="I25" s="138"/>
      <c r="J25" s="32">
        <f t="shared" si="8"/>
        <v>-75</v>
      </c>
      <c r="K25" s="86">
        <f t="shared" si="9"/>
        <v>-4.5953066601311194E-3</v>
      </c>
      <c r="L25" s="87">
        <f t="shared" si="10"/>
        <v>-2.1234323166303925E-2</v>
      </c>
      <c r="M25" s="33">
        <f t="shared" si="11"/>
        <v>-346.56538839724635</v>
      </c>
    </row>
    <row r="26" spans="1:13" ht="16.5" x14ac:dyDescent="0.25">
      <c r="A26" s="239"/>
      <c r="B26" s="72" t="s">
        <v>44</v>
      </c>
      <c r="C26" s="62">
        <v>10034</v>
      </c>
      <c r="D26" s="34">
        <v>10034</v>
      </c>
      <c r="E26" s="34">
        <f t="shared" si="12"/>
        <v>0</v>
      </c>
      <c r="F26" s="34">
        <v>10034</v>
      </c>
      <c r="G26" s="34">
        <v>10034</v>
      </c>
      <c r="H26" s="34">
        <f t="shared" si="13"/>
        <v>0</v>
      </c>
      <c r="I26" s="138"/>
      <c r="J26" s="32">
        <f t="shared" si="8"/>
        <v>0</v>
      </c>
      <c r="K26" s="86">
        <f t="shared" si="9"/>
        <v>0</v>
      </c>
      <c r="L26" s="87">
        <f t="shared" si="10"/>
        <v>-1.671583087512294E-2</v>
      </c>
      <c r="M26" s="33">
        <f t="shared" si="11"/>
        <v>-167.72664700098358</v>
      </c>
    </row>
    <row r="27" spans="1:13" ht="17.25" thickBot="1" x14ac:dyDescent="0.3">
      <c r="A27" s="239"/>
      <c r="B27" s="73" t="s">
        <v>45</v>
      </c>
      <c r="C27" s="62">
        <v>1715</v>
      </c>
      <c r="D27" s="34">
        <v>1715</v>
      </c>
      <c r="E27" s="34">
        <f t="shared" si="12"/>
        <v>-170</v>
      </c>
      <c r="F27" s="34">
        <v>1545</v>
      </c>
      <c r="G27" s="34">
        <v>1545</v>
      </c>
      <c r="H27" s="34">
        <f t="shared" si="13"/>
        <v>0</v>
      </c>
      <c r="I27" s="138"/>
      <c r="J27" s="32">
        <f t="shared" si="8"/>
        <v>-170</v>
      </c>
      <c r="K27" s="86">
        <f t="shared" si="9"/>
        <v>-9.9125364431486881E-2</v>
      </c>
      <c r="L27" s="87">
        <f t="shared" si="10"/>
        <v>-0.11418423247933819</v>
      </c>
      <c r="M27" s="33">
        <f t="shared" si="11"/>
        <v>-195.82595870206501</v>
      </c>
    </row>
    <row r="28" spans="1:13" ht="17.25" thickBot="1" x14ac:dyDescent="0.3">
      <c r="A28" s="240"/>
      <c r="B28" s="93" t="s">
        <v>46</v>
      </c>
      <c r="C28" s="95">
        <f>SUM(C23:C27)</f>
        <v>61870</v>
      </c>
      <c r="D28" s="96">
        <f>SUM(D23:D27)</f>
        <v>68470</v>
      </c>
      <c r="E28" s="28">
        <f>F28-D28</f>
        <v>-75</v>
      </c>
      <c r="F28" s="28">
        <f>SUM(F23:F27)</f>
        <v>68395</v>
      </c>
      <c r="G28" s="28">
        <f>SUM(G23:G27)</f>
        <v>68395</v>
      </c>
      <c r="H28" s="28">
        <f t="shared" si="13"/>
        <v>0</v>
      </c>
      <c r="I28" s="97"/>
      <c r="J28" s="114">
        <f t="shared" si="8"/>
        <v>6525</v>
      </c>
      <c r="K28" s="118">
        <f t="shared" si="9"/>
        <v>0.10546306772264426</v>
      </c>
      <c r="L28" s="119">
        <f t="shared" si="10"/>
        <v>8.6984334043898021E-2</v>
      </c>
      <c r="M28" s="65">
        <f t="shared" si="11"/>
        <v>5381.7207472959708</v>
      </c>
    </row>
    <row r="29" spans="1:13" ht="17.25" thickBot="1" x14ac:dyDescent="0.3">
      <c r="A29" s="169"/>
      <c r="B29" s="185"/>
      <c r="C29" s="2"/>
      <c r="D29" s="3"/>
      <c r="E29" s="3"/>
      <c r="F29" s="3"/>
      <c r="G29" s="3"/>
      <c r="H29" s="3"/>
      <c r="I29" s="3"/>
      <c r="J29" s="4"/>
      <c r="K29" s="5"/>
      <c r="L29" s="5"/>
      <c r="M29" s="6"/>
    </row>
    <row r="30" spans="1:13" ht="17.25" thickBot="1" x14ac:dyDescent="0.3">
      <c r="A30" s="238" t="s">
        <v>2</v>
      </c>
      <c r="B30" s="24" t="s">
        <v>47</v>
      </c>
      <c r="C30" s="16">
        <v>10162</v>
      </c>
      <c r="D30" s="7">
        <v>10162</v>
      </c>
      <c r="E30" s="7">
        <f t="shared" ref="E30" si="14">F30-D30</f>
        <v>0</v>
      </c>
      <c r="F30" s="7">
        <v>10162</v>
      </c>
      <c r="G30" s="7">
        <v>10162</v>
      </c>
      <c r="H30" s="7">
        <f>G30-F30</f>
        <v>0</v>
      </c>
      <c r="I30" s="64"/>
      <c r="J30" s="26">
        <f>G30-C30</f>
        <v>0</v>
      </c>
      <c r="K30" s="77">
        <f>J30/C30</f>
        <v>0</v>
      </c>
      <c r="L30" s="79">
        <f>M30/C30</f>
        <v>-1.6715830875123006E-2</v>
      </c>
      <c r="M30" s="8">
        <f>(G30*100)/101.7-C30</f>
        <v>-169.866273353</v>
      </c>
    </row>
    <row r="31" spans="1:13" ht="17.25" thickBot="1" x14ac:dyDescent="0.3">
      <c r="A31" s="240"/>
      <c r="B31" s="93" t="s">
        <v>48</v>
      </c>
      <c r="C31" s="95">
        <f>SUM(C30)</f>
        <v>10162</v>
      </c>
      <c r="D31" s="96">
        <f>SUM(D30)</f>
        <v>10162</v>
      </c>
      <c r="E31" s="28">
        <f>F31-D31</f>
        <v>0</v>
      </c>
      <c r="F31" s="28">
        <f>SUM(F30)</f>
        <v>10162</v>
      </c>
      <c r="G31" s="28">
        <f>SUM(G30)</f>
        <v>10162</v>
      </c>
      <c r="H31" s="28">
        <f>G31-F31</f>
        <v>0</v>
      </c>
      <c r="I31" s="97"/>
      <c r="J31" s="114">
        <f>G31-C31</f>
        <v>0</v>
      </c>
      <c r="K31" s="118">
        <f>J31/C31</f>
        <v>0</v>
      </c>
      <c r="L31" s="119">
        <f>M31/C31</f>
        <v>-1.6715830875123006E-2</v>
      </c>
      <c r="M31" s="65">
        <f>(G31*100)/101.7-C31</f>
        <v>-169.866273353</v>
      </c>
    </row>
    <row r="32" spans="1:13" ht="17.25" thickBot="1" x14ac:dyDescent="0.3">
      <c r="A32" s="178"/>
      <c r="B32" s="1"/>
      <c r="C32" s="11"/>
      <c r="D32" s="12"/>
      <c r="E32" s="12"/>
      <c r="F32" s="12"/>
      <c r="G32" s="12"/>
      <c r="H32" s="12"/>
      <c r="I32" s="12"/>
      <c r="J32" s="39"/>
      <c r="K32" s="40"/>
      <c r="L32" s="40"/>
      <c r="M32" s="41"/>
    </row>
    <row r="33" spans="1:14" ht="20.25" customHeight="1" thickBot="1" x14ac:dyDescent="0.3">
      <c r="A33" s="250" t="s">
        <v>49</v>
      </c>
      <c r="B33" s="251"/>
      <c r="C33" s="55">
        <f>C6+C12+C21+C28+C31</f>
        <v>6472279</v>
      </c>
      <c r="D33" s="117">
        <f>D6+D12+D21+D28+D31</f>
        <v>6486592</v>
      </c>
      <c r="E33" s="117">
        <f t="shared" ref="E33:H33" si="15">E6+E12+E21+E28+E31</f>
        <v>244646</v>
      </c>
      <c r="F33" s="117">
        <f t="shared" si="15"/>
        <v>6731238</v>
      </c>
      <c r="G33" s="117">
        <f t="shared" si="15"/>
        <v>6731238</v>
      </c>
      <c r="H33" s="117">
        <f t="shared" si="15"/>
        <v>0</v>
      </c>
      <c r="I33" s="140"/>
      <c r="J33" s="55">
        <f>G33-C33</f>
        <v>258959</v>
      </c>
      <c r="K33" s="111">
        <f>J33/C33</f>
        <v>4.0010481624787805E-2</v>
      </c>
      <c r="L33" s="112">
        <f>M33/C33</f>
        <v>2.2625842305592721E-2</v>
      </c>
      <c r="M33" s="113">
        <f>(G33*100)/101.7-C33</f>
        <v>146440.76401179936</v>
      </c>
    </row>
    <row r="34" spans="1:14" ht="18" x14ac:dyDescent="0.25">
      <c r="A34" s="42"/>
      <c r="B34" s="42"/>
      <c r="C34" s="42"/>
      <c r="D34" s="43"/>
      <c r="E34" s="43"/>
      <c r="F34" s="43"/>
      <c r="G34" s="43"/>
      <c r="H34" s="43"/>
      <c r="I34" s="43"/>
      <c r="J34" s="43"/>
      <c r="K34" s="44"/>
      <c r="L34" s="44"/>
      <c r="M34" s="43"/>
    </row>
    <row r="35" spans="1:14" ht="18" x14ac:dyDescent="0.25">
      <c r="A35" s="42"/>
      <c r="B35" s="42"/>
      <c r="C35" s="42"/>
      <c r="D35" s="43"/>
      <c r="E35" s="43"/>
      <c r="F35" s="43"/>
      <c r="G35" s="43"/>
      <c r="H35" s="43"/>
      <c r="I35" s="43"/>
    </row>
    <row r="36" spans="1:14" ht="18.75" thickBot="1" x14ac:dyDescent="0.3">
      <c r="A36" s="42"/>
      <c r="B36" s="42"/>
      <c r="C36" s="42"/>
      <c r="D36" s="43"/>
      <c r="E36" s="43"/>
      <c r="F36" s="43"/>
      <c r="G36" s="43"/>
      <c r="H36" s="43"/>
      <c r="I36" s="43"/>
      <c r="J36" s="43"/>
      <c r="K36" s="44"/>
      <c r="L36" s="44"/>
      <c r="M36" s="43"/>
    </row>
    <row r="37" spans="1:14" ht="23.25" thickBot="1" x14ac:dyDescent="0.3">
      <c r="A37" s="233" t="s">
        <v>81</v>
      </c>
      <c r="B37" s="234"/>
      <c r="C37" s="234"/>
      <c r="D37" s="234"/>
      <c r="E37" s="234"/>
      <c r="F37" s="234"/>
      <c r="G37" s="234"/>
      <c r="H37" s="234"/>
      <c r="I37" s="235"/>
      <c r="J37" s="231" t="s">
        <v>273</v>
      </c>
      <c r="K37" s="232"/>
      <c r="L37" s="231" t="s">
        <v>274</v>
      </c>
      <c r="M37" s="232"/>
    </row>
    <row r="38" spans="1:14" ht="90.75" customHeight="1" thickBot="1" x14ac:dyDescent="0.3">
      <c r="A38" s="208" t="s">
        <v>19</v>
      </c>
      <c r="B38" s="209" t="s">
        <v>25</v>
      </c>
      <c r="C38" s="225" t="s">
        <v>292</v>
      </c>
      <c r="D38" s="184" t="s">
        <v>293</v>
      </c>
      <c r="E38" s="184" t="s">
        <v>303</v>
      </c>
      <c r="F38" s="184" t="s">
        <v>295</v>
      </c>
      <c r="G38" s="184" t="s">
        <v>296</v>
      </c>
      <c r="H38" s="184" t="s">
        <v>297</v>
      </c>
      <c r="I38" s="135" t="s">
        <v>298</v>
      </c>
      <c r="J38" s="225" t="s">
        <v>299</v>
      </c>
      <c r="K38" s="226" t="s">
        <v>300</v>
      </c>
      <c r="L38" s="227" t="s">
        <v>301</v>
      </c>
      <c r="M38" s="228" t="s">
        <v>302</v>
      </c>
      <c r="N38" s="17"/>
    </row>
    <row r="39" spans="1:14" ht="132.75" thickBot="1" x14ac:dyDescent="0.3">
      <c r="A39" s="238" t="s">
        <v>20</v>
      </c>
      <c r="B39" s="207" t="s">
        <v>20</v>
      </c>
      <c r="C39" s="124">
        <v>220275</v>
      </c>
      <c r="D39" s="125">
        <v>205275</v>
      </c>
      <c r="E39" s="125">
        <f>F39-D39</f>
        <v>33481</v>
      </c>
      <c r="F39" s="125">
        <v>238756</v>
      </c>
      <c r="G39" s="125">
        <v>258756</v>
      </c>
      <c r="H39" s="126">
        <f>G39-F39</f>
        <v>20000</v>
      </c>
      <c r="I39" s="155" t="s">
        <v>304</v>
      </c>
      <c r="J39" s="145">
        <f>G39-C39</f>
        <v>38481</v>
      </c>
      <c r="K39" s="146">
        <f>J39/C39</f>
        <v>0.17469526727953694</v>
      </c>
      <c r="L39" s="147">
        <f>M39/C39</f>
        <v>0.15505925986188493</v>
      </c>
      <c r="M39" s="148">
        <f>(G39*100)/101.7-C39</f>
        <v>34155.678466076701</v>
      </c>
    </row>
    <row r="40" spans="1:14" ht="17.25" thickBot="1" x14ac:dyDescent="0.3">
      <c r="A40" s="240"/>
      <c r="B40" s="93" t="s">
        <v>28</v>
      </c>
      <c r="C40" s="95">
        <f>SUM(C39)</f>
        <v>220275</v>
      </c>
      <c r="D40" s="96">
        <f>SUM(D39)</f>
        <v>205275</v>
      </c>
      <c r="E40" s="28">
        <f>F40-D40</f>
        <v>33481</v>
      </c>
      <c r="F40" s="28">
        <f>SUM(F39)</f>
        <v>238756</v>
      </c>
      <c r="G40" s="28">
        <f>SUM(G39)</f>
        <v>258756</v>
      </c>
      <c r="H40" s="29">
        <f>G40-F40</f>
        <v>20000</v>
      </c>
      <c r="I40" s="29"/>
      <c r="J40" s="10">
        <f>G40-C40</f>
        <v>38481</v>
      </c>
      <c r="K40" s="102">
        <f>J40/C40</f>
        <v>0.17469526727953694</v>
      </c>
      <c r="L40" s="105">
        <f>M40/C40</f>
        <v>0.15505925986188493</v>
      </c>
      <c r="M40" s="97">
        <f>(G40*100)/101.7-C40</f>
        <v>34155.678466076701</v>
      </c>
    </row>
    <row r="41" spans="1:14" ht="17.25" thickBot="1" x14ac:dyDescent="0.3">
      <c r="A41" s="169"/>
      <c r="B41" s="185"/>
      <c r="C41" s="2"/>
      <c r="D41" s="3"/>
      <c r="E41" s="3"/>
      <c r="F41" s="3"/>
      <c r="G41" s="3"/>
      <c r="H41" s="3"/>
      <c r="I41" s="3"/>
      <c r="J41" s="4"/>
      <c r="K41" s="5"/>
      <c r="L41" s="5"/>
      <c r="M41" s="6"/>
    </row>
    <row r="42" spans="1:14" ht="17.25" thickBot="1" x14ac:dyDescent="0.3">
      <c r="A42" s="238" t="s">
        <v>21</v>
      </c>
      <c r="B42" s="24" t="s">
        <v>50</v>
      </c>
      <c r="C42" s="94">
        <v>5072</v>
      </c>
      <c r="D42" s="36">
        <v>5072</v>
      </c>
      <c r="E42" s="36">
        <f>F42-D42</f>
        <v>0</v>
      </c>
      <c r="F42" s="36">
        <v>5072</v>
      </c>
      <c r="G42" s="36">
        <v>5072</v>
      </c>
      <c r="H42" s="36">
        <f>G42-F42</f>
        <v>0</v>
      </c>
      <c r="I42" s="141"/>
      <c r="J42" s="35">
        <f>G42-C42</f>
        <v>0</v>
      </c>
      <c r="K42" s="121">
        <f>J42/C42</f>
        <v>0</v>
      </c>
      <c r="L42" s="122">
        <f>M42/C42</f>
        <v>-1.6715830875122867E-2</v>
      </c>
      <c r="M42" s="38">
        <f>(G42*100)/101.7-C42</f>
        <v>-84.782694198623176</v>
      </c>
    </row>
    <row r="43" spans="1:14" ht="17.25" thickBot="1" x14ac:dyDescent="0.3">
      <c r="A43" s="240"/>
      <c r="B43" s="93" t="s">
        <v>21</v>
      </c>
      <c r="C43" s="95">
        <f>SUM(C42)</f>
        <v>5072</v>
      </c>
      <c r="D43" s="96">
        <f>SUM(D42)</f>
        <v>5072</v>
      </c>
      <c r="E43" s="28">
        <f>F43-D43</f>
        <v>0</v>
      </c>
      <c r="F43" s="96">
        <f>SUM(F42)</f>
        <v>5072</v>
      </c>
      <c r="G43" s="96">
        <f>SUM(G42)</f>
        <v>5072</v>
      </c>
      <c r="H43" s="96">
        <f>G43-F43</f>
        <v>0</v>
      </c>
      <c r="I43" s="143"/>
      <c r="J43" s="10">
        <f>G43-C43</f>
        <v>0</v>
      </c>
      <c r="K43" s="102">
        <f>J43/C43</f>
        <v>0</v>
      </c>
      <c r="L43" s="105">
        <f>M43/C43</f>
        <v>-1.6715830875122867E-2</v>
      </c>
      <c r="M43" s="97">
        <f>(G43*100)/101.7-C43</f>
        <v>-84.782694198623176</v>
      </c>
    </row>
    <row r="44" spans="1:14" ht="17.25" thickBot="1" x14ac:dyDescent="0.3">
      <c r="A44" s="169"/>
      <c r="B44" s="185"/>
      <c r="C44" s="2"/>
      <c r="D44" s="3"/>
      <c r="E44" s="3"/>
      <c r="F44" s="3"/>
      <c r="G44" s="3"/>
      <c r="H44" s="3"/>
      <c r="I44" s="3"/>
      <c r="J44" s="4"/>
      <c r="K44" s="5"/>
      <c r="L44" s="5"/>
      <c r="M44" s="6"/>
    </row>
    <row r="45" spans="1:14" ht="17.25" thickBot="1" x14ac:dyDescent="0.3">
      <c r="A45" s="238" t="s">
        <v>22</v>
      </c>
      <c r="B45" s="24" t="s">
        <v>51</v>
      </c>
      <c r="C45" s="94">
        <v>4492</v>
      </c>
      <c r="D45" s="36">
        <v>4492</v>
      </c>
      <c r="E45" s="36">
        <f>F45-D45</f>
        <v>0</v>
      </c>
      <c r="F45" s="36">
        <v>4492</v>
      </c>
      <c r="G45" s="36">
        <v>4492</v>
      </c>
      <c r="H45" s="36">
        <f>G45-F45</f>
        <v>0</v>
      </c>
      <c r="I45" s="141"/>
      <c r="J45" s="35">
        <f>G45-C45</f>
        <v>0</v>
      </c>
      <c r="K45" s="121">
        <f>J45/C45</f>
        <v>0</v>
      </c>
      <c r="L45" s="122">
        <f>M45/C45</f>
        <v>-1.6715830875122888E-2</v>
      </c>
      <c r="M45" s="38">
        <f>(G45*100)/101.7-C45</f>
        <v>-75.087512291052008</v>
      </c>
    </row>
    <row r="46" spans="1:14" ht="17.25" thickBot="1" x14ac:dyDescent="0.3">
      <c r="A46" s="240"/>
      <c r="B46" s="93" t="s">
        <v>40</v>
      </c>
      <c r="C46" s="95">
        <f>SUM(C45)</f>
        <v>4492</v>
      </c>
      <c r="D46" s="96">
        <f>SUM(D45)</f>
        <v>4492</v>
      </c>
      <c r="E46" s="28">
        <f>F46-D46</f>
        <v>0</v>
      </c>
      <c r="F46" s="96">
        <f>SUM(F45)</f>
        <v>4492</v>
      </c>
      <c r="G46" s="96">
        <f>SUM(G45)</f>
        <v>4492</v>
      </c>
      <c r="H46" s="96">
        <f>G46-F46</f>
        <v>0</v>
      </c>
      <c r="I46" s="143"/>
      <c r="J46" s="10">
        <f>G46-C46</f>
        <v>0</v>
      </c>
      <c r="K46" s="102">
        <f>J46/C46</f>
        <v>0</v>
      </c>
      <c r="L46" s="105">
        <f>M46/C46</f>
        <v>-1.6715830875122888E-2</v>
      </c>
      <c r="M46" s="97">
        <f>(G46*100)/101.7-C46</f>
        <v>-75.087512291052008</v>
      </c>
    </row>
    <row r="47" spans="1:14" ht="17.25" thickBot="1" x14ac:dyDescent="0.3">
      <c r="A47" s="169"/>
      <c r="B47" s="185"/>
      <c r="C47" s="2"/>
      <c r="D47" s="3"/>
      <c r="E47" s="3"/>
      <c r="F47" s="3"/>
      <c r="G47" s="3"/>
      <c r="H47" s="3"/>
      <c r="I47" s="3"/>
      <c r="J47" s="4"/>
      <c r="K47" s="5"/>
      <c r="L47" s="5"/>
      <c r="M47" s="6"/>
    </row>
    <row r="48" spans="1:14" ht="16.5" x14ac:dyDescent="0.25">
      <c r="A48" s="238" t="s">
        <v>23</v>
      </c>
      <c r="B48" s="24" t="s">
        <v>52</v>
      </c>
      <c r="C48" s="16">
        <v>4691</v>
      </c>
      <c r="D48" s="7">
        <v>4691</v>
      </c>
      <c r="E48" s="7">
        <f>F48-D48</f>
        <v>0</v>
      </c>
      <c r="F48" s="7">
        <v>4691</v>
      </c>
      <c r="G48" s="7">
        <v>4691</v>
      </c>
      <c r="H48" s="7">
        <f>G48-F48</f>
        <v>0</v>
      </c>
      <c r="I48" s="8"/>
      <c r="J48" s="81">
        <f>G48-C48</f>
        <v>0</v>
      </c>
      <c r="K48" s="77">
        <f>J48/C48</f>
        <v>0</v>
      </c>
      <c r="L48" s="79">
        <f>M48/C48</f>
        <v>-1.6715830875122926E-2</v>
      </c>
      <c r="M48" s="8">
        <f>(G48*100)/101.7-C48</f>
        <v>-78.413962635201642</v>
      </c>
    </row>
    <row r="49" spans="1:14" ht="17.25" thickBot="1" x14ac:dyDescent="0.3">
      <c r="A49" s="239"/>
      <c r="B49" s="23" t="s">
        <v>44</v>
      </c>
      <c r="C49" s="21">
        <v>20</v>
      </c>
      <c r="D49" s="20">
        <v>20</v>
      </c>
      <c r="E49" s="20">
        <f>F49-D49</f>
        <v>0</v>
      </c>
      <c r="F49" s="20">
        <v>20</v>
      </c>
      <c r="G49" s="20">
        <v>20</v>
      </c>
      <c r="H49" s="20">
        <f t="shared" ref="H49:H50" si="16">G49-F49</f>
        <v>0</v>
      </c>
      <c r="I49" s="18"/>
      <c r="J49" s="130">
        <f>G49-C49</f>
        <v>0</v>
      </c>
      <c r="K49" s="101">
        <f>J49/C49</f>
        <v>0</v>
      </c>
      <c r="L49" s="103">
        <f>M49/C49</f>
        <v>-1.6715830875122961E-2</v>
      </c>
      <c r="M49" s="104">
        <f>(G49*100)/101.7-C49</f>
        <v>-0.33431661750245922</v>
      </c>
    </row>
    <row r="50" spans="1:14" ht="17.25" thickBot="1" x14ac:dyDescent="0.3">
      <c r="A50" s="240"/>
      <c r="B50" s="93" t="s">
        <v>53</v>
      </c>
      <c r="C50" s="115">
        <f>SUM(C48:C49)</f>
        <v>4711</v>
      </c>
      <c r="D50" s="116">
        <f t="shared" ref="D50:G50" si="17">SUM(D48:D49)</f>
        <v>4711</v>
      </c>
      <c r="E50" s="116">
        <f t="shared" si="17"/>
        <v>0</v>
      </c>
      <c r="F50" s="116">
        <f t="shared" si="17"/>
        <v>4711</v>
      </c>
      <c r="G50" s="116">
        <f t="shared" si="17"/>
        <v>4711</v>
      </c>
      <c r="H50" s="116">
        <f t="shared" si="16"/>
        <v>0</v>
      </c>
      <c r="I50" s="149"/>
      <c r="J50" s="10">
        <f>G50-C50</f>
        <v>0</v>
      </c>
      <c r="K50" s="102">
        <f>J50/C50</f>
        <v>0</v>
      </c>
      <c r="L50" s="105">
        <f>M50/C50</f>
        <v>-1.6715830875122985E-2</v>
      </c>
      <c r="M50" s="97">
        <f>(G50*100)/101.7-C50</f>
        <v>-78.748279252704378</v>
      </c>
    </row>
    <row r="51" spans="1:14" ht="17.25" thickBot="1" x14ac:dyDescent="0.3">
      <c r="A51" s="169"/>
      <c r="B51" s="1"/>
      <c r="C51" s="2"/>
      <c r="D51" s="3"/>
      <c r="E51" s="3"/>
      <c r="F51" s="3"/>
      <c r="G51" s="3"/>
      <c r="H51" s="3"/>
      <c r="I51" s="3"/>
      <c r="J51" s="4"/>
      <c r="K51" s="5"/>
      <c r="L51" s="5"/>
      <c r="M51" s="6"/>
    </row>
    <row r="52" spans="1:14" ht="20.25" thickBot="1" x14ac:dyDescent="0.3">
      <c r="A52" s="250" t="s">
        <v>54</v>
      </c>
      <c r="B52" s="251"/>
      <c r="C52" s="55">
        <f>C40+C43+C46+C50</f>
        <v>234550</v>
      </c>
      <c r="D52" s="117">
        <f t="shared" ref="D52:J52" si="18">D40+D43+D46+D50</f>
        <v>219550</v>
      </c>
      <c r="E52" s="117">
        <f>E40+E43+E46+E50</f>
        <v>33481</v>
      </c>
      <c r="F52" s="117">
        <f t="shared" si="18"/>
        <v>253031</v>
      </c>
      <c r="G52" s="117">
        <f t="shared" si="18"/>
        <v>273031</v>
      </c>
      <c r="H52" s="117">
        <f>G52-F52</f>
        <v>20000</v>
      </c>
      <c r="I52" s="140"/>
      <c r="J52" s="55">
        <f t="shared" si="18"/>
        <v>38481</v>
      </c>
      <c r="K52" s="110">
        <f>J52/C52</f>
        <v>0.16406309955233425</v>
      </c>
      <c r="L52" s="120">
        <f>M52/C52</f>
        <v>0.14460481765224603</v>
      </c>
      <c r="M52" s="113">
        <f>(G52*100)/101.7-C52</f>
        <v>33917.059980334307</v>
      </c>
    </row>
    <row r="53" spans="1:14" ht="18" x14ac:dyDescent="0.25">
      <c r="A53" s="42"/>
      <c r="B53" s="42"/>
      <c r="C53" s="42"/>
      <c r="D53" s="43"/>
      <c r="E53" s="43"/>
      <c r="F53" s="43"/>
      <c r="G53" s="43"/>
      <c r="H53" s="43"/>
      <c r="I53" s="43"/>
      <c r="J53" s="43"/>
      <c r="K53" s="44"/>
      <c r="L53" s="44"/>
      <c r="M53" s="43"/>
    </row>
    <row r="54" spans="1:14" ht="18" x14ac:dyDescent="0.25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4"/>
      <c r="L54" s="44"/>
      <c r="M54" s="43"/>
    </row>
    <row r="55" spans="1:14" ht="18.75" thickBot="1" x14ac:dyDescent="0.3">
      <c r="A55" s="42"/>
      <c r="B55" s="42"/>
      <c r="C55" s="42"/>
      <c r="D55" s="43"/>
      <c r="E55" s="43"/>
      <c r="F55" s="43"/>
      <c r="G55" s="43"/>
      <c r="H55" s="43"/>
      <c r="I55" s="43"/>
      <c r="J55" s="43"/>
      <c r="K55" s="44"/>
      <c r="L55" s="44"/>
      <c r="M55" s="43"/>
    </row>
    <row r="56" spans="1:14" ht="23.25" thickBot="1" x14ac:dyDescent="0.3">
      <c r="A56" s="233" t="s">
        <v>82</v>
      </c>
      <c r="B56" s="234"/>
      <c r="C56" s="234"/>
      <c r="D56" s="234"/>
      <c r="E56" s="234"/>
      <c r="F56" s="234"/>
      <c r="G56" s="234"/>
      <c r="H56" s="234"/>
      <c r="I56" s="235"/>
      <c r="J56" s="231" t="s">
        <v>273</v>
      </c>
      <c r="K56" s="232"/>
      <c r="L56" s="231" t="s">
        <v>274</v>
      </c>
      <c r="M56" s="232"/>
    </row>
    <row r="57" spans="1:14" ht="90.75" customHeight="1" thickBot="1" x14ac:dyDescent="0.3">
      <c r="A57" s="208" t="s">
        <v>19</v>
      </c>
      <c r="B57" s="209" t="s">
        <v>25</v>
      </c>
      <c r="C57" s="225" t="s">
        <v>292</v>
      </c>
      <c r="D57" s="184" t="s">
        <v>293</v>
      </c>
      <c r="E57" s="184" t="s">
        <v>303</v>
      </c>
      <c r="F57" s="170" t="s">
        <v>295</v>
      </c>
      <c r="G57" s="184" t="s">
        <v>296</v>
      </c>
      <c r="H57" s="184" t="s">
        <v>297</v>
      </c>
      <c r="I57" s="135" t="s">
        <v>298</v>
      </c>
      <c r="J57" s="225" t="s">
        <v>299</v>
      </c>
      <c r="K57" s="226" t="s">
        <v>300</v>
      </c>
      <c r="L57" s="227" t="s">
        <v>301</v>
      </c>
      <c r="M57" s="228" t="s">
        <v>302</v>
      </c>
      <c r="N57" s="17"/>
    </row>
    <row r="58" spans="1:14" ht="17.25" thickBot="1" x14ac:dyDescent="0.3">
      <c r="A58" s="238" t="s">
        <v>24</v>
      </c>
      <c r="B58" s="24" t="s">
        <v>55</v>
      </c>
      <c r="C58" s="94">
        <v>195400</v>
      </c>
      <c r="D58" s="36">
        <v>135400</v>
      </c>
      <c r="E58" s="36">
        <f>F58-D58</f>
        <v>0</v>
      </c>
      <c r="F58" s="36">
        <v>135400</v>
      </c>
      <c r="G58" s="36">
        <v>135400</v>
      </c>
      <c r="H58" s="36">
        <f>G58-F58</f>
        <v>0</v>
      </c>
      <c r="I58" s="141"/>
      <c r="J58" s="35">
        <f t="shared" ref="J58:J61" si="19">G58-C58</f>
        <v>-60000</v>
      </c>
      <c r="K58" s="121">
        <f>J58/C58</f>
        <v>-0.30706243602865918</v>
      </c>
      <c r="L58" s="122">
        <f>M58/C58</f>
        <v>-0.31864546315502379</v>
      </c>
      <c r="M58" s="38">
        <f t="shared" ref="M58:M59" si="20">(G58*100)/101.7-C58</f>
        <v>-62263.32350049165</v>
      </c>
    </row>
    <row r="59" spans="1:14" ht="17.25" thickBot="1" x14ac:dyDescent="0.3">
      <c r="A59" s="240"/>
      <c r="B59" s="93" t="s">
        <v>56</v>
      </c>
      <c r="C59" s="95">
        <f>SUM(C58)</f>
        <v>195400</v>
      </c>
      <c r="D59" s="96">
        <f>SUM(D58)</f>
        <v>135400</v>
      </c>
      <c r="E59" s="96">
        <f>F59-D59</f>
        <v>0</v>
      </c>
      <c r="F59" s="96">
        <f>SUM(F58)</f>
        <v>135400</v>
      </c>
      <c r="G59" s="96">
        <f>SUM(G58)</f>
        <v>135400</v>
      </c>
      <c r="H59" s="96">
        <f t="shared" ref="H59:H61" si="21">G59-F59</f>
        <v>0</v>
      </c>
      <c r="I59" s="143"/>
      <c r="J59" s="10">
        <f t="shared" si="19"/>
        <v>-60000</v>
      </c>
      <c r="K59" s="102">
        <f>J59/C59</f>
        <v>-0.30706243602865918</v>
      </c>
      <c r="L59" s="105">
        <f>M59/C59</f>
        <v>-0.31864546315502379</v>
      </c>
      <c r="M59" s="97">
        <f t="shared" si="20"/>
        <v>-62263.32350049165</v>
      </c>
    </row>
    <row r="60" spans="1:14" ht="17.25" thickBot="1" x14ac:dyDescent="0.3">
      <c r="A60" s="169"/>
      <c r="B60" s="1"/>
      <c r="C60" s="2"/>
      <c r="D60" s="3"/>
      <c r="E60" s="3"/>
      <c r="F60" s="3"/>
      <c r="G60" s="3"/>
      <c r="H60" s="3"/>
      <c r="I60" s="3"/>
      <c r="J60" s="4"/>
      <c r="K60" s="5"/>
      <c r="L60" s="5"/>
      <c r="M60" s="6"/>
    </row>
    <row r="61" spans="1:14" ht="20.25" customHeight="1" thickBot="1" x14ac:dyDescent="0.3">
      <c r="A61" s="250" t="s">
        <v>57</v>
      </c>
      <c r="B61" s="251"/>
      <c r="C61" s="55">
        <f>C59</f>
        <v>195400</v>
      </c>
      <c r="D61" s="117">
        <f>D59</f>
        <v>135400</v>
      </c>
      <c r="E61" s="117">
        <f>E59</f>
        <v>0</v>
      </c>
      <c r="F61" s="117">
        <f>F59</f>
        <v>135400</v>
      </c>
      <c r="G61" s="117">
        <f>G59</f>
        <v>135400</v>
      </c>
      <c r="H61" s="117">
        <f t="shared" si="21"/>
        <v>0</v>
      </c>
      <c r="I61" s="140"/>
      <c r="J61" s="55">
        <f t="shared" si="19"/>
        <v>-60000</v>
      </c>
      <c r="K61" s="110">
        <f>J61/C61</f>
        <v>-0.30706243602865918</v>
      </c>
      <c r="L61" s="120">
        <f>M61/C61</f>
        <v>-0.31864546315502379</v>
      </c>
      <c r="M61" s="113">
        <f>(G61*100)/101.7-C61</f>
        <v>-62263.32350049165</v>
      </c>
    </row>
  </sheetData>
  <mergeCells count="22">
    <mergeCell ref="A61:B61"/>
    <mergeCell ref="A2:I2"/>
    <mergeCell ref="A37:I37"/>
    <mergeCell ref="A56:I56"/>
    <mergeCell ref="A30:A31"/>
    <mergeCell ref="A39:A40"/>
    <mergeCell ref="A42:A43"/>
    <mergeCell ref="A45:A46"/>
    <mergeCell ref="A48:A50"/>
    <mergeCell ref="J56:K56"/>
    <mergeCell ref="L56:M56"/>
    <mergeCell ref="A58:A59"/>
    <mergeCell ref="L37:M37"/>
    <mergeCell ref="J2:K2"/>
    <mergeCell ref="L2:M2"/>
    <mergeCell ref="A4:A6"/>
    <mergeCell ref="A33:B33"/>
    <mergeCell ref="J37:K37"/>
    <mergeCell ref="A8:A12"/>
    <mergeCell ref="A14:A21"/>
    <mergeCell ref="A23:A28"/>
    <mergeCell ref="A52:B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zoomScale="55" zoomScaleNormal="55" workbookViewId="0">
      <selection activeCell="I31" sqref="I31"/>
    </sheetView>
  </sheetViews>
  <sheetFormatPr defaultRowHeight="15" x14ac:dyDescent="0.25"/>
  <cols>
    <col min="1" max="1" width="40.140625" customWidth="1"/>
    <col min="2" max="2" width="92.7109375" customWidth="1"/>
    <col min="3" max="13" width="40.7109375" customWidth="1"/>
  </cols>
  <sheetData>
    <row r="1" spans="1:14" ht="15.75" thickBot="1" x14ac:dyDescent="0.3"/>
    <row r="2" spans="1:14" ht="23.25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4"/>
      <c r="J2" s="231" t="s">
        <v>273</v>
      </c>
      <c r="K2" s="232"/>
      <c r="L2" s="231" t="s">
        <v>274</v>
      </c>
      <c r="M2" s="232"/>
    </row>
    <row r="3" spans="1:14" ht="90.75" customHeight="1" thickBot="1" x14ac:dyDescent="0.3">
      <c r="A3" s="208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70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N3" s="17"/>
    </row>
    <row r="4" spans="1:14" ht="99" x14ac:dyDescent="0.25">
      <c r="A4" s="238" t="s">
        <v>58</v>
      </c>
      <c r="B4" s="210" t="s">
        <v>58</v>
      </c>
      <c r="C4" s="16">
        <v>3341157</v>
      </c>
      <c r="D4" s="7">
        <v>3343157</v>
      </c>
      <c r="E4" s="7">
        <f>F4-D4</f>
        <v>-54549</v>
      </c>
      <c r="F4" s="7">
        <v>3288608</v>
      </c>
      <c r="G4" s="7">
        <v>3291907</v>
      </c>
      <c r="H4" s="27">
        <f>G4-F4</f>
        <v>3299</v>
      </c>
      <c r="I4" s="154" t="s">
        <v>305</v>
      </c>
      <c r="J4" s="26">
        <f>G4-C4</f>
        <v>-49250</v>
      </c>
      <c r="K4" s="77">
        <f>J4/C4</f>
        <v>-1.4740402800586742E-2</v>
      </c>
      <c r="L4" s="79">
        <f>M4/C4</f>
        <v>-3.1209835595463854E-2</v>
      </c>
      <c r="M4" s="8">
        <f>(G4*100)/101.7-C4</f>
        <v>-104276.96066863323</v>
      </c>
    </row>
    <row r="5" spans="1:14" ht="17.25" thickBot="1" x14ac:dyDescent="0.3">
      <c r="A5" s="239"/>
      <c r="B5" s="211" t="s">
        <v>64</v>
      </c>
      <c r="C5" s="98">
        <v>9911</v>
      </c>
      <c r="D5" s="99">
        <v>9911</v>
      </c>
      <c r="E5" s="99">
        <f t="shared" ref="E5:E6" si="0">F5-D5</f>
        <v>-176</v>
      </c>
      <c r="F5" s="99">
        <v>9735</v>
      </c>
      <c r="G5" s="99">
        <v>9735</v>
      </c>
      <c r="H5" s="99">
        <f t="shared" ref="H5:H29" si="1">G5-F5</f>
        <v>0</v>
      </c>
      <c r="J5" s="100">
        <f>G5-C5</f>
        <v>-176</v>
      </c>
      <c r="K5" s="101">
        <f>J5/C5</f>
        <v>-1.7758046614872364E-2</v>
      </c>
      <c r="L5" s="103">
        <f>M5/C5</f>
        <v>-3.4177036986108481E-2</v>
      </c>
      <c r="M5" s="104">
        <f>(G5*100)/101.7-C5</f>
        <v>-338.72861356932117</v>
      </c>
    </row>
    <row r="6" spans="1:14" ht="17.25" thickBot="1" x14ac:dyDescent="0.3">
      <c r="A6" s="240"/>
      <c r="B6" s="212" t="s">
        <v>65</v>
      </c>
      <c r="C6" s="95">
        <f>SUM(C4:C5)</f>
        <v>3351068</v>
      </c>
      <c r="D6" s="96">
        <f>SUM(D4:D5)</f>
        <v>3353068</v>
      </c>
      <c r="E6" s="28">
        <f t="shared" si="0"/>
        <v>-54725</v>
      </c>
      <c r="F6" s="28">
        <f>SUM(F4:F5)</f>
        <v>3298343</v>
      </c>
      <c r="G6" s="28">
        <f>SUM(G4:G5)</f>
        <v>3301642</v>
      </c>
      <c r="H6" s="28">
        <f t="shared" si="1"/>
        <v>3299</v>
      </c>
      <c r="I6" s="142"/>
      <c r="J6" s="10">
        <f>G6-C6</f>
        <v>-49426</v>
      </c>
      <c r="K6" s="102">
        <f>J6/C6</f>
        <v>-1.4749327677027144E-2</v>
      </c>
      <c r="L6" s="105">
        <f>M6/C6</f>
        <v>-3.121861128517912E-2</v>
      </c>
      <c r="M6" s="97">
        <f>(G6*100)/101.7-C6</f>
        <v>-104615.68928220263</v>
      </c>
    </row>
    <row r="7" spans="1:14" ht="17.25" thickBot="1" x14ac:dyDescent="0.3">
      <c r="A7" s="169"/>
      <c r="B7" s="1"/>
      <c r="C7" s="11"/>
      <c r="D7" s="12"/>
      <c r="E7" s="12"/>
      <c r="F7" s="12"/>
      <c r="G7" s="12"/>
      <c r="H7" s="12"/>
      <c r="I7" s="12"/>
      <c r="J7" s="13"/>
      <c r="K7" s="14"/>
      <c r="L7" s="14"/>
      <c r="M7" s="15"/>
    </row>
    <row r="8" spans="1:14" ht="16.5" x14ac:dyDescent="0.25">
      <c r="A8" s="238" t="s">
        <v>59</v>
      </c>
      <c r="B8" s="213" t="s">
        <v>66</v>
      </c>
      <c r="C8" s="16">
        <v>4777</v>
      </c>
      <c r="D8" s="7">
        <v>4777</v>
      </c>
      <c r="E8" s="7">
        <f>F8-D8</f>
        <v>370</v>
      </c>
      <c r="F8" s="7">
        <v>5147</v>
      </c>
      <c r="G8" s="7">
        <v>5147</v>
      </c>
      <c r="H8" s="7">
        <f t="shared" si="1"/>
        <v>0</v>
      </c>
      <c r="I8" s="64"/>
      <c r="J8" s="26">
        <f>G8-C8</f>
        <v>370</v>
      </c>
      <c r="K8" s="77">
        <f>J8/C8</f>
        <v>7.7454469332216877E-2</v>
      </c>
      <c r="L8" s="79">
        <f>M8/C8</f>
        <v>5.9443922647214105E-2</v>
      </c>
      <c r="M8" s="8">
        <f>(G8*100)/101.7-C8</f>
        <v>283.96361848574179</v>
      </c>
    </row>
    <row r="9" spans="1:14" ht="16.5" x14ac:dyDescent="0.25">
      <c r="A9" s="239"/>
      <c r="B9" s="214" t="s">
        <v>284</v>
      </c>
      <c r="C9" s="62">
        <v>1030</v>
      </c>
      <c r="D9" s="34">
        <v>1030</v>
      </c>
      <c r="E9" s="34">
        <f t="shared" ref="E9:E11" si="2">F9-D9</f>
        <v>-1030</v>
      </c>
      <c r="F9" s="34">
        <v>0</v>
      </c>
      <c r="G9" s="34">
        <v>0</v>
      </c>
      <c r="H9" s="34">
        <f t="shared" si="1"/>
        <v>0</v>
      </c>
      <c r="I9" s="138"/>
      <c r="J9" s="32">
        <f>G9-C9</f>
        <v>-1030</v>
      </c>
      <c r="K9" s="86">
        <f>J9/C9</f>
        <v>-1</v>
      </c>
      <c r="L9" s="87">
        <f>M9/C9</f>
        <v>-1</v>
      </c>
      <c r="M9" s="33">
        <f>(G9*100)/101.7-C9</f>
        <v>-1030</v>
      </c>
    </row>
    <row r="10" spans="1:14" ht="16.5" x14ac:dyDescent="0.25">
      <c r="A10" s="239"/>
      <c r="B10" s="215" t="s">
        <v>67</v>
      </c>
      <c r="C10" s="62">
        <v>4100</v>
      </c>
      <c r="D10" s="34">
        <v>4100</v>
      </c>
      <c r="E10" s="34">
        <f t="shared" si="2"/>
        <v>400</v>
      </c>
      <c r="F10" s="34">
        <v>4500</v>
      </c>
      <c r="G10" s="34">
        <v>4500</v>
      </c>
      <c r="H10" s="34">
        <f t="shared" si="1"/>
        <v>0</v>
      </c>
      <c r="I10" s="138"/>
      <c r="J10" s="32">
        <f>G10-C10</f>
        <v>400</v>
      </c>
      <c r="K10" s="86">
        <f>J10/C10</f>
        <v>9.7560975609756101E-2</v>
      </c>
      <c r="L10" s="87">
        <f>M10/C10</f>
        <v>7.9214331966328558E-2</v>
      </c>
      <c r="M10" s="33">
        <f>(G10*100)/101.7-C10</f>
        <v>324.77876106194708</v>
      </c>
    </row>
    <row r="11" spans="1:14" ht="17.25" thickBot="1" x14ac:dyDescent="0.3">
      <c r="A11" s="239"/>
      <c r="B11" s="216" t="s">
        <v>68</v>
      </c>
      <c r="C11" s="21">
        <v>5200</v>
      </c>
      <c r="D11" s="89">
        <v>5200</v>
      </c>
      <c r="E11" s="20">
        <f t="shared" si="2"/>
        <v>-780</v>
      </c>
      <c r="F11" s="89">
        <v>4420</v>
      </c>
      <c r="G11" s="89">
        <v>4420</v>
      </c>
      <c r="H11" s="89">
        <f t="shared" si="1"/>
        <v>0</v>
      </c>
      <c r="I11" s="150"/>
      <c r="J11" s="63">
        <f>G11-C11</f>
        <v>-780</v>
      </c>
      <c r="K11" s="78">
        <f>J11/C11</f>
        <v>-0.15</v>
      </c>
      <c r="L11" s="80">
        <f>M11/C11</f>
        <v>-0.16420845624385458</v>
      </c>
      <c r="M11" s="18">
        <f>(G11*100)/101.7-C11</f>
        <v>-853.88397246804379</v>
      </c>
    </row>
    <row r="12" spans="1:14" ht="17.25" thickBot="1" x14ac:dyDescent="0.3">
      <c r="A12" s="240"/>
      <c r="B12" s="212" t="s">
        <v>69</v>
      </c>
      <c r="C12" s="95">
        <f>SUM(C8:C11)</f>
        <v>15107</v>
      </c>
      <c r="D12" s="96">
        <f>SUM(D8:D11)</f>
        <v>15107</v>
      </c>
      <c r="E12" s="28">
        <f t="shared" ref="E12" si="3">F12-D12</f>
        <v>-1040</v>
      </c>
      <c r="F12" s="28">
        <f>SUM(F8:F11)</f>
        <v>14067</v>
      </c>
      <c r="G12" s="28">
        <f>SUM(G8:G11)</f>
        <v>14067</v>
      </c>
      <c r="H12" s="28">
        <f t="shared" si="1"/>
        <v>0</v>
      </c>
      <c r="I12" s="142"/>
      <c r="J12" s="10">
        <f>G12-C12</f>
        <v>-1040</v>
      </c>
      <c r="K12" s="102">
        <f>J12/C12</f>
        <v>-6.8842258555636457E-2</v>
      </c>
      <c r="L12" s="105">
        <f>M12/C12</f>
        <v>-8.440733387968187E-2</v>
      </c>
      <c r="M12" s="97">
        <f>(G12*100)/101.7-C12</f>
        <v>-1275.141592920354</v>
      </c>
    </row>
    <row r="13" spans="1:14" ht="17.25" thickBot="1" x14ac:dyDescent="0.3">
      <c r="A13" s="169"/>
      <c r="B13" s="1"/>
      <c r="C13" s="11"/>
      <c r="D13" s="12"/>
      <c r="E13" s="12"/>
      <c r="F13" s="12"/>
      <c r="G13" s="12"/>
      <c r="H13" s="12"/>
      <c r="I13" s="12"/>
      <c r="J13" s="13"/>
      <c r="K13" s="14"/>
      <c r="L13" s="14"/>
      <c r="M13" s="15"/>
    </row>
    <row r="14" spans="1:14" ht="16.5" customHeight="1" x14ac:dyDescent="0.25">
      <c r="A14" s="238" t="s">
        <v>60</v>
      </c>
      <c r="B14" s="213" t="s">
        <v>70</v>
      </c>
      <c r="C14" s="16">
        <v>821</v>
      </c>
      <c r="D14" s="7">
        <v>821</v>
      </c>
      <c r="E14" s="7">
        <f>F14-D14</f>
        <v>-123</v>
      </c>
      <c r="F14" s="7">
        <v>698</v>
      </c>
      <c r="G14" s="7">
        <v>698</v>
      </c>
      <c r="H14" s="7">
        <f t="shared" si="1"/>
        <v>0</v>
      </c>
      <c r="I14" s="64"/>
      <c r="J14" s="26">
        <f>G14-C14</f>
        <v>-123</v>
      </c>
      <c r="K14" s="77">
        <f>J14/C14</f>
        <v>-0.14981729598051158</v>
      </c>
      <c r="L14" s="79">
        <f>M14/C14</f>
        <v>-0.16402880627385599</v>
      </c>
      <c r="M14" s="8">
        <f>(G14*100)/101.7-C14</f>
        <v>-134.66764995083577</v>
      </c>
    </row>
    <row r="15" spans="1:14" ht="16.5" x14ac:dyDescent="0.25">
      <c r="A15" s="239"/>
      <c r="B15" s="217" t="s">
        <v>71</v>
      </c>
      <c r="C15" s="62">
        <v>32641</v>
      </c>
      <c r="D15" s="34">
        <v>32641</v>
      </c>
      <c r="E15" s="34">
        <f t="shared" ref="E15:E17" si="4">F15-D15</f>
        <v>-32181</v>
      </c>
      <c r="F15" s="34">
        <v>460</v>
      </c>
      <c r="G15" s="34">
        <v>460</v>
      </c>
      <c r="H15" s="34">
        <f t="shared" si="1"/>
        <v>0</v>
      </c>
      <c r="I15" s="138"/>
      <c r="J15" s="32">
        <f>G15-C15</f>
        <v>-32181</v>
      </c>
      <c r="K15" s="86">
        <f>J15/C15</f>
        <v>-0.9859072945069085</v>
      </c>
      <c r="L15" s="87">
        <f>M15/C15</f>
        <v>-0.98614286578850385</v>
      </c>
      <c r="M15" s="33">
        <f>(G15*100)/101.7-C15</f>
        <v>-32188.689282202555</v>
      </c>
    </row>
    <row r="16" spans="1:14" ht="16.5" x14ac:dyDescent="0.25">
      <c r="A16" s="239"/>
      <c r="B16" s="217" t="s">
        <v>4</v>
      </c>
      <c r="C16" s="62">
        <v>0</v>
      </c>
      <c r="D16" s="34">
        <v>0</v>
      </c>
      <c r="E16" s="34">
        <f t="shared" si="4"/>
        <v>1109</v>
      </c>
      <c r="F16" s="34">
        <v>1109</v>
      </c>
      <c r="G16" s="34">
        <v>1109</v>
      </c>
      <c r="H16" s="34">
        <f t="shared" si="1"/>
        <v>0</v>
      </c>
      <c r="I16" s="138"/>
      <c r="J16" s="32">
        <f>G16-C16</f>
        <v>1109</v>
      </c>
      <c r="K16" s="86" t="str">
        <f>IFERROR(J16/C16,"-")</f>
        <v>-</v>
      </c>
      <c r="L16" s="87" t="str">
        <f>IFERROR(M16/C16,"-")</f>
        <v>-</v>
      </c>
      <c r="M16" s="33">
        <f>(G16*100)/101.7-C16</f>
        <v>1090.4621435594886</v>
      </c>
    </row>
    <row r="17" spans="1:13" ht="17.25" thickBot="1" x14ac:dyDescent="0.3">
      <c r="A17" s="239"/>
      <c r="B17" s="216" t="s">
        <v>72</v>
      </c>
      <c r="C17" s="21">
        <v>1369</v>
      </c>
      <c r="D17" s="89">
        <v>1369</v>
      </c>
      <c r="E17" s="20">
        <f t="shared" si="4"/>
        <v>-495</v>
      </c>
      <c r="F17" s="89">
        <v>874</v>
      </c>
      <c r="G17" s="89">
        <v>874</v>
      </c>
      <c r="H17" s="89">
        <f t="shared" si="1"/>
        <v>0</v>
      </c>
      <c r="I17" s="150"/>
      <c r="J17" s="63">
        <f>G17-C17</f>
        <v>-495</v>
      </c>
      <c r="K17" s="78">
        <f>J17/C17</f>
        <v>-0.36157779401022644</v>
      </c>
      <c r="L17" s="80">
        <f>M17/C17</f>
        <v>-0.37224955163247436</v>
      </c>
      <c r="M17" s="18">
        <f>(G17*100)/101.7-C17</f>
        <v>-509.60963618485744</v>
      </c>
    </row>
    <row r="18" spans="1:13" ht="17.25" thickBot="1" x14ac:dyDescent="0.3">
      <c r="A18" s="240"/>
      <c r="B18" s="212" t="s">
        <v>73</v>
      </c>
      <c r="C18" s="95">
        <f>SUM(C14:C17)</f>
        <v>34831</v>
      </c>
      <c r="D18" s="96">
        <f>SUM(D14:D17)</f>
        <v>34831</v>
      </c>
      <c r="E18" s="28">
        <f t="shared" ref="E18" si="5">F18-D18</f>
        <v>-31690</v>
      </c>
      <c r="F18" s="28">
        <f>SUM(F14:F17)</f>
        <v>3141</v>
      </c>
      <c r="G18" s="28">
        <f>SUM(G14:G17)</f>
        <v>3141</v>
      </c>
      <c r="H18" s="28">
        <f t="shared" si="1"/>
        <v>0</v>
      </c>
      <c r="I18" s="142"/>
      <c r="J18" s="10">
        <f>G18-C18</f>
        <v>-31690</v>
      </c>
      <c r="K18" s="102">
        <f>J18/C18</f>
        <v>-0.909821710545204</v>
      </c>
      <c r="L18" s="105">
        <f>M18/C18</f>
        <v>-0.91132911558033813</v>
      </c>
      <c r="M18" s="97">
        <f>(G18*100)/101.7-C18</f>
        <v>-31742.504424778759</v>
      </c>
    </row>
    <row r="19" spans="1:13" ht="17.25" thickBot="1" x14ac:dyDescent="0.3">
      <c r="A19" s="169"/>
      <c r="B19" s="1"/>
      <c r="C19" s="11"/>
      <c r="D19" s="12"/>
      <c r="E19" s="12"/>
      <c r="F19" s="12"/>
      <c r="G19" s="12"/>
      <c r="H19" s="12"/>
      <c r="I19" s="12"/>
      <c r="J19" s="13"/>
      <c r="K19" s="14"/>
      <c r="L19" s="14"/>
      <c r="M19" s="15"/>
    </row>
    <row r="20" spans="1:13" ht="17.25" customHeight="1" thickBot="1" x14ac:dyDescent="0.3">
      <c r="A20" s="238" t="s">
        <v>61</v>
      </c>
      <c r="B20" s="179" t="s">
        <v>61</v>
      </c>
      <c r="C20" s="90">
        <v>14461</v>
      </c>
      <c r="D20" s="31">
        <v>14461</v>
      </c>
      <c r="E20" s="31">
        <f>F20-D20</f>
        <v>-508</v>
      </c>
      <c r="F20" s="31">
        <v>13953</v>
      </c>
      <c r="G20" s="31">
        <v>13953</v>
      </c>
      <c r="H20" s="31">
        <f t="shared" si="1"/>
        <v>0</v>
      </c>
      <c r="I20" s="151"/>
      <c r="J20" s="30">
        <f>G20-C20</f>
        <v>-508</v>
      </c>
      <c r="K20" s="91">
        <f>J20/C20</f>
        <v>-3.5128967567941358E-2</v>
      </c>
      <c r="L20" s="92">
        <f>M20/C20</f>
        <v>-5.1257588562380975E-2</v>
      </c>
      <c r="M20" s="45">
        <f>(G20*100)/101.7-C20</f>
        <v>-741.23598820059124</v>
      </c>
    </row>
    <row r="21" spans="1:13" ht="17.25" thickBot="1" x14ac:dyDescent="0.3">
      <c r="A21" s="240"/>
      <c r="B21" s="212" t="s">
        <v>74</v>
      </c>
      <c r="C21" s="95">
        <f>SUM(C20)</f>
        <v>14461</v>
      </c>
      <c r="D21" s="96">
        <f>SUM(D20)</f>
        <v>14461</v>
      </c>
      <c r="E21" s="28">
        <f t="shared" ref="E21" si="6">F21-D21</f>
        <v>-508</v>
      </c>
      <c r="F21" s="28">
        <f>SUM(F20)</f>
        <v>13953</v>
      </c>
      <c r="G21" s="28">
        <f>SUM(G20)</f>
        <v>13953</v>
      </c>
      <c r="H21" s="28">
        <f t="shared" si="1"/>
        <v>0</v>
      </c>
      <c r="I21" s="142"/>
      <c r="J21" s="10">
        <f>G21-C21</f>
        <v>-508</v>
      </c>
      <c r="K21" s="102">
        <f>J21/C21</f>
        <v>-3.5128967567941358E-2</v>
      </c>
      <c r="L21" s="105">
        <f>M21/C21</f>
        <v>-5.1257588562380975E-2</v>
      </c>
      <c r="M21" s="97">
        <f>(G21*100)/101.7-C21</f>
        <v>-741.23598820059124</v>
      </c>
    </row>
    <row r="22" spans="1:13" ht="17.25" thickBot="1" x14ac:dyDescent="0.3">
      <c r="A22" s="169"/>
      <c r="B22" s="1"/>
      <c r="C22" s="11"/>
      <c r="D22" s="12"/>
      <c r="E22" s="12"/>
      <c r="F22" s="12"/>
      <c r="G22" s="12"/>
      <c r="H22" s="12"/>
      <c r="I22" s="12"/>
      <c r="J22" s="13"/>
      <c r="K22" s="14"/>
      <c r="L22" s="14"/>
      <c r="M22" s="15"/>
    </row>
    <row r="23" spans="1:13" ht="17.25" customHeight="1" thickBot="1" x14ac:dyDescent="0.3">
      <c r="A23" s="238" t="s">
        <v>62</v>
      </c>
      <c r="B23" s="179" t="s">
        <v>62</v>
      </c>
      <c r="C23" s="90">
        <v>3056</v>
      </c>
      <c r="D23" s="31">
        <v>3056</v>
      </c>
      <c r="E23" s="31">
        <f>F23-D23</f>
        <v>530</v>
      </c>
      <c r="F23" s="31">
        <v>3586</v>
      </c>
      <c r="G23" s="31">
        <v>3586</v>
      </c>
      <c r="H23" s="31">
        <f t="shared" si="1"/>
        <v>0</v>
      </c>
      <c r="I23" s="151"/>
      <c r="J23" s="30">
        <f>G23-C23</f>
        <v>530</v>
      </c>
      <c r="K23" s="91">
        <f>J23/C23</f>
        <v>0.17342931937172776</v>
      </c>
      <c r="L23" s="92">
        <f>M23/C23</f>
        <v>0.15381447332519937</v>
      </c>
      <c r="M23" s="45">
        <f>(G23*100)/101.7-C23</f>
        <v>470.05703048180931</v>
      </c>
    </row>
    <row r="24" spans="1:13" ht="17.25" thickBot="1" x14ac:dyDescent="0.3">
      <c r="A24" s="240"/>
      <c r="B24" s="212" t="s">
        <v>75</v>
      </c>
      <c r="C24" s="95">
        <f>SUM(C23)</f>
        <v>3056</v>
      </c>
      <c r="D24" s="96">
        <f>SUM(D23)</f>
        <v>3056</v>
      </c>
      <c r="E24" s="28">
        <f t="shared" ref="E24" si="7">F24-D24</f>
        <v>530</v>
      </c>
      <c r="F24" s="28">
        <f>SUM(F23)</f>
        <v>3586</v>
      </c>
      <c r="G24" s="28">
        <f>SUM(G23)</f>
        <v>3586</v>
      </c>
      <c r="H24" s="28">
        <f t="shared" si="1"/>
        <v>0</v>
      </c>
      <c r="I24" s="142"/>
      <c r="J24" s="10">
        <f>G24-C24</f>
        <v>530</v>
      </c>
      <c r="K24" s="102">
        <f>J24/C24</f>
        <v>0.17342931937172776</v>
      </c>
      <c r="L24" s="105">
        <f>M24/C24</f>
        <v>0.15381447332519937</v>
      </c>
      <c r="M24" s="97">
        <f>(G24*100)/101.7-C24</f>
        <v>470.05703048180931</v>
      </c>
    </row>
    <row r="25" spans="1:13" ht="17.25" thickBot="1" x14ac:dyDescent="0.3">
      <c r="A25" s="169"/>
      <c r="B25" s="1"/>
      <c r="C25" s="11"/>
      <c r="D25" s="12"/>
      <c r="E25" s="12"/>
      <c r="F25" s="12"/>
      <c r="G25" s="12"/>
      <c r="H25" s="12"/>
      <c r="I25" s="12"/>
      <c r="J25" s="13"/>
      <c r="K25" s="14"/>
      <c r="L25" s="14"/>
      <c r="M25" s="15"/>
    </row>
    <row r="26" spans="1:13" ht="17.25" thickBot="1" x14ac:dyDescent="0.3">
      <c r="A26" s="238" t="s">
        <v>3</v>
      </c>
      <c r="B26" s="179" t="s">
        <v>3</v>
      </c>
      <c r="C26" s="90">
        <v>11664</v>
      </c>
      <c r="D26" s="31">
        <v>11664</v>
      </c>
      <c r="E26" s="31">
        <f>F26-D26</f>
        <v>-351</v>
      </c>
      <c r="F26" s="31">
        <v>11313</v>
      </c>
      <c r="G26" s="31">
        <v>11313</v>
      </c>
      <c r="H26" s="31">
        <f t="shared" si="1"/>
        <v>0</v>
      </c>
      <c r="I26" s="151"/>
      <c r="J26" s="30">
        <f>G26-C26</f>
        <v>-351</v>
      </c>
      <c r="K26" s="91">
        <f>J26/C26</f>
        <v>-3.0092592592592591E-2</v>
      </c>
      <c r="L26" s="92">
        <f>M26/C26</f>
        <v>-4.6305400779343829E-2</v>
      </c>
      <c r="M26" s="45">
        <f>(G26*100)/101.7-C26</f>
        <v>-540.10619469026642</v>
      </c>
    </row>
    <row r="27" spans="1:13" ht="17.25" thickBot="1" x14ac:dyDescent="0.3">
      <c r="A27" s="240"/>
      <c r="B27" s="212" t="s">
        <v>76</v>
      </c>
      <c r="C27" s="95">
        <f>SUM(C26)</f>
        <v>11664</v>
      </c>
      <c r="D27" s="96">
        <f>SUM(D26)</f>
        <v>11664</v>
      </c>
      <c r="E27" s="28">
        <f t="shared" ref="E27" si="8">F27-D27</f>
        <v>-351</v>
      </c>
      <c r="F27" s="28">
        <f>SUM(F26)</f>
        <v>11313</v>
      </c>
      <c r="G27" s="28">
        <f>SUM(G26)</f>
        <v>11313</v>
      </c>
      <c r="H27" s="28">
        <f t="shared" si="1"/>
        <v>0</v>
      </c>
      <c r="I27" s="142"/>
      <c r="J27" s="10">
        <f>G27-C27</f>
        <v>-351</v>
      </c>
      <c r="K27" s="102">
        <f>J27/C27</f>
        <v>-3.0092592592592591E-2</v>
      </c>
      <c r="L27" s="105">
        <f>M27/C27</f>
        <v>-4.6305400779343829E-2</v>
      </c>
      <c r="M27" s="97">
        <f>(G27*100)/101.7-C27</f>
        <v>-540.10619469026642</v>
      </c>
    </row>
    <row r="28" spans="1:13" ht="17.25" thickBot="1" x14ac:dyDescent="0.3">
      <c r="A28" s="169"/>
      <c r="B28" s="1"/>
      <c r="C28" s="11"/>
      <c r="D28" s="12"/>
      <c r="E28" s="12"/>
      <c r="F28" s="12"/>
      <c r="G28" s="12"/>
      <c r="H28" s="12"/>
      <c r="I28" s="12"/>
      <c r="J28" s="13"/>
      <c r="K28" s="14"/>
      <c r="L28" s="14"/>
      <c r="M28" s="15"/>
    </row>
    <row r="29" spans="1:13" ht="20.25" customHeight="1" thickBot="1" x14ac:dyDescent="0.3">
      <c r="A29" s="250" t="s">
        <v>77</v>
      </c>
      <c r="B29" s="251"/>
      <c r="C29" s="106">
        <f>C6+C12+C18+C21+C24+C27</f>
        <v>3430187</v>
      </c>
      <c r="D29" s="107">
        <f>D6+D12+D18+D21+D24+D27</f>
        <v>3432187</v>
      </c>
      <c r="E29" s="107">
        <f>E6+E12+E18+E21+E24+E27</f>
        <v>-87784</v>
      </c>
      <c r="F29" s="107">
        <f>F6+F12+F18+F21+F24+F27</f>
        <v>3344403</v>
      </c>
      <c r="G29" s="107">
        <f>G6+G12+G18+G21+G24+G27</f>
        <v>3347702</v>
      </c>
      <c r="H29" s="107">
        <f t="shared" si="1"/>
        <v>3299</v>
      </c>
      <c r="I29" s="109"/>
      <c r="J29" s="108">
        <f>G29-C29</f>
        <v>-82485</v>
      </c>
      <c r="K29" s="111">
        <f>J29/C29</f>
        <v>-2.4046793950300668E-2</v>
      </c>
      <c r="L29" s="112">
        <f>M29/C29</f>
        <v>-4.0360662684661472E-2</v>
      </c>
      <c r="M29" s="108">
        <f>(G29*100)/101.7-C29</f>
        <v>-138444.62045231089</v>
      </c>
    </row>
    <row r="30" spans="1:13" ht="16.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ht="16.5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7.25" thickBot="1" x14ac:dyDescent="0.3">
      <c r="A32" s="46"/>
      <c r="B32" s="46"/>
      <c r="C32" s="46"/>
      <c r="D32" s="47"/>
      <c r="E32" s="47"/>
      <c r="F32" s="47"/>
      <c r="G32" s="47"/>
      <c r="H32" s="47"/>
      <c r="I32" s="47"/>
      <c r="J32" s="47"/>
      <c r="K32" s="48"/>
      <c r="L32" s="48"/>
      <c r="M32" s="47"/>
    </row>
    <row r="33" spans="1:14" ht="23.25" thickBot="1" x14ac:dyDescent="0.3">
      <c r="A33" s="233" t="s">
        <v>81</v>
      </c>
      <c r="B33" s="234"/>
      <c r="C33" s="234"/>
      <c r="D33" s="234"/>
      <c r="E33" s="234"/>
      <c r="F33" s="234"/>
      <c r="G33" s="234"/>
      <c r="H33" s="234"/>
      <c r="I33" s="234"/>
      <c r="J33" s="231" t="s">
        <v>273</v>
      </c>
      <c r="K33" s="232"/>
      <c r="L33" s="231" t="s">
        <v>274</v>
      </c>
      <c r="M33" s="232"/>
    </row>
    <row r="34" spans="1:14" ht="90.75" customHeight="1" thickBot="1" x14ac:dyDescent="0.3">
      <c r="A34" s="208" t="s">
        <v>19</v>
      </c>
      <c r="B34" s="209" t="s">
        <v>25</v>
      </c>
      <c r="C34" s="225" t="s">
        <v>292</v>
      </c>
      <c r="D34" s="184" t="s">
        <v>293</v>
      </c>
      <c r="E34" s="184" t="s">
        <v>303</v>
      </c>
      <c r="F34" s="170" t="s">
        <v>295</v>
      </c>
      <c r="G34" s="184" t="s">
        <v>296</v>
      </c>
      <c r="H34" s="184" t="s">
        <v>297</v>
      </c>
      <c r="I34" s="135" t="s">
        <v>298</v>
      </c>
      <c r="J34" s="225" t="s">
        <v>299</v>
      </c>
      <c r="K34" s="226" t="s">
        <v>300</v>
      </c>
      <c r="L34" s="227" t="s">
        <v>301</v>
      </c>
      <c r="M34" s="228" t="s">
        <v>302</v>
      </c>
      <c r="N34" s="17"/>
    </row>
    <row r="35" spans="1:14" ht="17.25" thickBot="1" x14ac:dyDescent="0.3">
      <c r="A35" s="238" t="s">
        <v>63</v>
      </c>
      <c r="B35" s="179" t="s">
        <v>58</v>
      </c>
      <c r="C35" s="90">
        <v>20000</v>
      </c>
      <c r="D35" s="31">
        <v>20000</v>
      </c>
      <c r="E35" s="31">
        <f>F35-D35</f>
        <v>0</v>
      </c>
      <c r="F35" s="31">
        <v>20000</v>
      </c>
      <c r="G35" s="31">
        <v>20000</v>
      </c>
      <c r="H35" s="31">
        <f>G35-F35</f>
        <v>0</v>
      </c>
      <c r="I35" s="151"/>
      <c r="J35" s="30">
        <f>F35-C35</f>
        <v>0</v>
      </c>
      <c r="K35" s="91">
        <f>J35/C35</f>
        <v>0</v>
      </c>
      <c r="L35" s="92">
        <f>M35/C35</f>
        <v>-1.6715830875122992E-2</v>
      </c>
      <c r="M35" s="45">
        <f>(G35*100)/101.7-C35</f>
        <v>-334.31661750245985</v>
      </c>
    </row>
    <row r="36" spans="1:14" ht="17.25" thickBot="1" x14ac:dyDescent="0.3">
      <c r="A36" s="240"/>
      <c r="B36" s="212" t="s">
        <v>65</v>
      </c>
      <c r="C36" s="95">
        <f>SUM(C35)</f>
        <v>20000</v>
      </c>
      <c r="D36" s="96">
        <f>SUM(D35)</f>
        <v>20000</v>
      </c>
      <c r="E36" s="28">
        <f>F36-D36</f>
        <v>0</v>
      </c>
      <c r="F36" s="28">
        <f>SUM(F35)</f>
        <v>20000</v>
      </c>
      <c r="G36" s="28">
        <f>SUM(G35)</f>
        <v>20000</v>
      </c>
      <c r="H36" s="28">
        <f t="shared" ref="H36:H46" si="9">G36-F36</f>
        <v>0</v>
      </c>
      <c r="I36" s="142"/>
      <c r="J36" s="10">
        <f>G36-C36</f>
        <v>0</v>
      </c>
      <c r="K36" s="102">
        <f>J36/C36</f>
        <v>0</v>
      </c>
      <c r="L36" s="105">
        <f>M36/C36</f>
        <v>-1.6715830875122992E-2</v>
      </c>
      <c r="M36" s="97">
        <f>(G36*100)/101.7-C36</f>
        <v>-334.31661750245985</v>
      </c>
    </row>
    <row r="37" spans="1:14" ht="17.25" thickBot="1" x14ac:dyDescent="0.3">
      <c r="A37" s="169"/>
      <c r="B37" s="1"/>
      <c r="C37" s="11"/>
      <c r="D37" s="12"/>
      <c r="E37" s="12"/>
      <c r="F37" s="12"/>
      <c r="G37" s="12"/>
      <c r="H37" s="12"/>
      <c r="I37" s="12"/>
      <c r="J37" s="13"/>
      <c r="K37" s="14"/>
      <c r="L37" s="14"/>
      <c r="M37" s="15"/>
    </row>
    <row r="38" spans="1:14" ht="16.5" x14ac:dyDescent="0.25">
      <c r="A38" s="238" t="s">
        <v>59</v>
      </c>
      <c r="B38" s="59" t="s">
        <v>66</v>
      </c>
      <c r="C38" s="16">
        <v>1000</v>
      </c>
      <c r="D38" s="7">
        <v>1000</v>
      </c>
      <c r="E38" s="7">
        <f>F38-D38</f>
        <v>670</v>
      </c>
      <c r="F38" s="7">
        <v>1670</v>
      </c>
      <c r="G38" s="7">
        <v>1670</v>
      </c>
      <c r="H38" s="7">
        <f t="shared" si="9"/>
        <v>0</v>
      </c>
      <c r="I38" s="64"/>
      <c r="J38" s="26">
        <f>G38-C38</f>
        <v>670</v>
      </c>
      <c r="K38" s="77">
        <f>J38/C38</f>
        <v>0.67</v>
      </c>
      <c r="L38" s="79">
        <f>M38/C38</f>
        <v>0.64208456243854473</v>
      </c>
      <c r="M38" s="8">
        <f>(G38*100)/101.7-C38</f>
        <v>642.08456243854471</v>
      </c>
    </row>
    <row r="39" spans="1:14" ht="16.5" x14ac:dyDescent="0.25">
      <c r="A39" s="239"/>
      <c r="B39" s="191" t="s">
        <v>284</v>
      </c>
      <c r="C39" s="62">
        <v>670</v>
      </c>
      <c r="D39" s="34">
        <v>670</v>
      </c>
      <c r="E39" s="34">
        <f t="shared" ref="E39:E40" si="10">F39-D39</f>
        <v>-670</v>
      </c>
      <c r="F39" s="34">
        <v>0</v>
      </c>
      <c r="G39" s="34">
        <v>0</v>
      </c>
      <c r="H39" s="34">
        <f t="shared" si="9"/>
        <v>0</v>
      </c>
      <c r="I39" s="138"/>
      <c r="J39" s="32">
        <f>G39-C39</f>
        <v>-670</v>
      </c>
      <c r="K39" s="86">
        <f>J39/C39</f>
        <v>-1</v>
      </c>
      <c r="L39" s="87">
        <f>M39/C39</f>
        <v>-1</v>
      </c>
      <c r="M39" s="33">
        <f>(G39*100)/101.7-C39</f>
        <v>-670</v>
      </c>
    </row>
    <row r="40" spans="1:14" ht="17.25" thickBot="1" x14ac:dyDescent="0.3">
      <c r="A40" s="239"/>
      <c r="B40" s="61" t="s">
        <v>67</v>
      </c>
      <c r="C40" s="21">
        <v>969</v>
      </c>
      <c r="D40" s="20">
        <v>969</v>
      </c>
      <c r="E40" s="20">
        <f t="shared" si="10"/>
        <v>0</v>
      </c>
      <c r="F40" s="20">
        <v>969</v>
      </c>
      <c r="G40" s="20">
        <v>969</v>
      </c>
      <c r="H40" s="20">
        <f t="shared" si="9"/>
        <v>0</v>
      </c>
      <c r="I40" s="152"/>
      <c r="J40" s="63">
        <f>G40-C40</f>
        <v>0</v>
      </c>
      <c r="K40" s="78">
        <f>J40/C40</f>
        <v>0</v>
      </c>
      <c r="L40" s="80">
        <f>M40/C40</f>
        <v>-1.6715830875122996E-2</v>
      </c>
      <c r="M40" s="18">
        <f>(G40*100)/101.7-C40</f>
        <v>-16.197640117994183</v>
      </c>
    </row>
    <row r="41" spans="1:14" ht="17.25" thickBot="1" x14ac:dyDescent="0.3">
      <c r="A41" s="240"/>
      <c r="B41" s="212" t="s">
        <v>69</v>
      </c>
      <c r="C41" s="95">
        <f>SUM(C38:C40)</f>
        <v>2639</v>
      </c>
      <c r="D41" s="96">
        <f>SUM(D38:D40)</f>
        <v>2639</v>
      </c>
      <c r="E41" s="28">
        <f>F41-D41</f>
        <v>0</v>
      </c>
      <c r="F41" s="28">
        <f>SUM(F38:F40)</f>
        <v>2639</v>
      </c>
      <c r="G41" s="28">
        <f>SUM(G38:G40)</f>
        <v>2639</v>
      </c>
      <c r="H41" s="28">
        <f t="shared" si="9"/>
        <v>0</v>
      </c>
      <c r="I41" s="142"/>
      <c r="J41" s="10">
        <f>G41-C41</f>
        <v>0</v>
      </c>
      <c r="K41" s="102">
        <f>J41/C41</f>
        <v>0</v>
      </c>
      <c r="L41" s="105">
        <f>M41/C41</f>
        <v>-1.6715830875122909E-2</v>
      </c>
      <c r="M41" s="97">
        <f>(G41*100)/101.7-C41</f>
        <v>-44.113077679449361</v>
      </c>
    </row>
    <row r="42" spans="1:14" ht="17.25" thickBot="1" x14ac:dyDescent="0.3">
      <c r="A42" s="169"/>
      <c r="B42" s="1"/>
      <c r="C42" s="11"/>
      <c r="D42" s="12"/>
      <c r="E42" s="12"/>
      <c r="F42" s="12"/>
      <c r="G42" s="12"/>
      <c r="H42" s="12"/>
      <c r="I42" s="12"/>
      <c r="J42" s="13"/>
      <c r="K42" s="14"/>
      <c r="L42" s="14"/>
      <c r="M42" s="15"/>
    </row>
    <row r="43" spans="1:14" ht="17.25" thickBot="1" x14ac:dyDescent="0.3">
      <c r="A43" s="238" t="s">
        <v>3</v>
      </c>
      <c r="B43" s="218" t="s">
        <v>3</v>
      </c>
      <c r="C43" s="90">
        <v>281</v>
      </c>
      <c r="D43" s="31">
        <v>281</v>
      </c>
      <c r="E43" s="31">
        <f>F43-D43</f>
        <v>0</v>
      </c>
      <c r="F43" s="31">
        <v>281</v>
      </c>
      <c r="G43" s="31">
        <v>281</v>
      </c>
      <c r="H43" s="31">
        <f t="shared" si="9"/>
        <v>0</v>
      </c>
      <c r="I43" s="151"/>
      <c r="J43" s="30">
        <f t="shared" ref="J43:J46" si="11">G43-C43</f>
        <v>0</v>
      </c>
      <c r="K43" s="91">
        <f>J43/C43</f>
        <v>0</v>
      </c>
      <c r="L43" s="92">
        <f>M43/C43</f>
        <v>-1.6715830875122979E-2</v>
      </c>
      <c r="M43" s="45">
        <f t="shared" ref="M43:M46" si="12">(G43*100)/101.7-C43</f>
        <v>-4.6971484759095574</v>
      </c>
    </row>
    <row r="44" spans="1:14" ht="17.25" thickBot="1" x14ac:dyDescent="0.3">
      <c r="A44" s="240"/>
      <c r="B44" s="212" t="s">
        <v>78</v>
      </c>
      <c r="C44" s="95">
        <f>SUM(C43)</f>
        <v>281</v>
      </c>
      <c r="D44" s="96">
        <f>SUM(D43)</f>
        <v>281</v>
      </c>
      <c r="E44" s="28">
        <f>F44-D44</f>
        <v>0</v>
      </c>
      <c r="F44" s="28">
        <f>SUM(F43)</f>
        <v>281</v>
      </c>
      <c r="G44" s="28">
        <f>SUM(G43)</f>
        <v>281</v>
      </c>
      <c r="H44" s="28">
        <f t="shared" si="9"/>
        <v>0</v>
      </c>
      <c r="I44" s="142"/>
      <c r="J44" s="10">
        <f t="shared" si="11"/>
        <v>0</v>
      </c>
      <c r="K44" s="102">
        <f>J44/C44</f>
        <v>0</v>
      </c>
      <c r="L44" s="105">
        <f>M44/C44</f>
        <v>-1.6715830875122979E-2</v>
      </c>
      <c r="M44" s="97">
        <f t="shared" si="12"/>
        <v>-4.6971484759095574</v>
      </c>
    </row>
    <row r="45" spans="1:14" ht="17.25" thickBot="1" x14ac:dyDescent="0.3">
      <c r="A45" s="169"/>
      <c r="B45" s="1"/>
      <c r="C45" s="11"/>
      <c r="D45" s="12"/>
      <c r="E45" s="12"/>
      <c r="F45" s="12"/>
      <c r="G45" s="12"/>
      <c r="H45" s="12"/>
      <c r="I45" s="12"/>
      <c r="J45" s="13"/>
      <c r="K45" s="14"/>
      <c r="L45" s="14"/>
      <c r="M45" s="15"/>
    </row>
    <row r="46" spans="1:14" ht="20.25" customHeight="1" thickBot="1" x14ac:dyDescent="0.3">
      <c r="A46" s="250" t="s">
        <v>79</v>
      </c>
      <c r="B46" s="251"/>
      <c r="C46" s="106">
        <f>C44+C41+C36</f>
        <v>22920</v>
      </c>
      <c r="D46" s="107">
        <f>D44+D41+D36</f>
        <v>22920</v>
      </c>
      <c r="E46" s="107">
        <f>E44+E41+E36</f>
        <v>0</v>
      </c>
      <c r="F46" s="107">
        <f>F44+F41+F36</f>
        <v>22920</v>
      </c>
      <c r="G46" s="107">
        <f>G44+G41+G36</f>
        <v>22920</v>
      </c>
      <c r="H46" s="107">
        <f t="shared" si="9"/>
        <v>0</v>
      </c>
      <c r="I46" s="153"/>
      <c r="J46" s="106">
        <f t="shared" si="11"/>
        <v>0</v>
      </c>
      <c r="K46" s="111">
        <f>J46/C46</f>
        <v>0</v>
      </c>
      <c r="L46" s="112">
        <f>M46/C46</f>
        <v>-1.671583087512293E-2</v>
      </c>
      <c r="M46" s="106">
        <f t="shared" si="12"/>
        <v>-383.12684365781752</v>
      </c>
    </row>
    <row r="47" spans="1:14" ht="16.5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4" ht="16.5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4" ht="17.25" thickBot="1" x14ac:dyDescent="0.3">
      <c r="A49" s="49"/>
      <c r="B49" s="49"/>
      <c r="C49" s="49"/>
      <c r="D49" s="50"/>
      <c r="E49" s="50"/>
      <c r="F49" s="50"/>
      <c r="G49" s="50"/>
      <c r="H49" s="50"/>
      <c r="I49" s="50"/>
      <c r="J49" s="47"/>
      <c r="K49" s="48"/>
      <c r="L49" s="48"/>
      <c r="M49" s="47"/>
    </row>
    <row r="50" spans="1:14" ht="23.25" thickBot="1" x14ac:dyDescent="0.3">
      <c r="A50" s="233" t="s">
        <v>82</v>
      </c>
      <c r="B50" s="234"/>
      <c r="C50" s="234"/>
      <c r="D50" s="234"/>
      <c r="E50" s="234"/>
      <c r="F50" s="234"/>
      <c r="G50" s="234"/>
      <c r="H50" s="234"/>
      <c r="I50" s="234"/>
      <c r="J50" s="231" t="s">
        <v>273</v>
      </c>
      <c r="K50" s="232"/>
      <c r="L50" s="231" t="s">
        <v>274</v>
      </c>
      <c r="M50" s="232"/>
    </row>
    <row r="51" spans="1:14" ht="90.75" customHeight="1" thickBot="1" x14ac:dyDescent="0.3">
      <c r="A51" s="208" t="s">
        <v>19</v>
      </c>
      <c r="B51" s="209" t="s">
        <v>25</v>
      </c>
      <c r="C51" s="225" t="s">
        <v>292</v>
      </c>
      <c r="D51" s="184" t="s">
        <v>293</v>
      </c>
      <c r="E51" s="184" t="s">
        <v>303</v>
      </c>
      <c r="F51" s="170" t="s">
        <v>295</v>
      </c>
      <c r="G51" s="184" t="s">
        <v>296</v>
      </c>
      <c r="H51" s="184" t="s">
        <v>297</v>
      </c>
      <c r="I51" s="135" t="s">
        <v>298</v>
      </c>
      <c r="J51" s="225" t="s">
        <v>299</v>
      </c>
      <c r="K51" s="226" t="s">
        <v>300</v>
      </c>
      <c r="L51" s="227" t="s">
        <v>301</v>
      </c>
      <c r="M51" s="228" t="s">
        <v>302</v>
      </c>
      <c r="N51" s="17"/>
    </row>
    <row r="52" spans="1:14" ht="17.25" thickBot="1" x14ac:dyDescent="0.3">
      <c r="A52" s="238" t="s">
        <v>63</v>
      </c>
      <c r="B52" s="24" t="s">
        <v>58</v>
      </c>
      <c r="C52" s="90">
        <v>980593</v>
      </c>
      <c r="D52" s="31">
        <v>1001593</v>
      </c>
      <c r="E52" s="31">
        <f>F52-D52</f>
        <v>0</v>
      </c>
      <c r="F52" s="31">
        <v>1001593</v>
      </c>
      <c r="G52" s="31">
        <v>1001593</v>
      </c>
      <c r="H52" s="31">
        <f>G52-F52</f>
        <v>0</v>
      </c>
      <c r="I52" s="151"/>
      <c r="J52" s="30">
        <f t="shared" ref="J52:J55" si="13">G52-C52</f>
        <v>21000</v>
      </c>
      <c r="K52" s="91">
        <f>J52/C52</f>
        <v>2.1415612797562291E-2</v>
      </c>
      <c r="L52" s="92">
        <f>M52/C52</f>
        <v>4.341802160828215E-3</v>
      </c>
      <c r="M52" s="45">
        <f t="shared" ref="M52:M55" si="14">(G52*100)/101.7-C52</f>
        <v>4257.5408062930219</v>
      </c>
    </row>
    <row r="53" spans="1:14" ht="17.25" thickBot="1" x14ac:dyDescent="0.3">
      <c r="A53" s="240"/>
      <c r="B53" s="212" t="s">
        <v>65</v>
      </c>
      <c r="C53" s="95">
        <f>SUM(C52)</f>
        <v>980593</v>
      </c>
      <c r="D53" s="96">
        <f>SUM(D52)</f>
        <v>1001593</v>
      </c>
      <c r="E53" s="28">
        <f>F53-D53</f>
        <v>0</v>
      </c>
      <c r="F53" s="28">
        <f>SUM(F52)</f>
        <v>1001593</v>
      </c>
      <c r="G53" s="28">
        <f>SUM(G52)</f>
        <v>1001593</v>
      </c>
      <c r="H53" s="28">
        <f>SUM(H52)</f>
        <v>0</v>
      </c>
      <c r="I53" s="142"/>
      <c r="J53" s="10">
        <f t="shared" si="13"/>
        <v>21000</v>
      </c>
      <c r="K53" s="102">
        <f>J53/C53</f>
        <v>2.1415612797562291E-2</v>
      </c>
      <c r="L53" s="105">
        <f>M53/C53</f>
        <v>4.341802160828215E-3</v>
      </c>
      <c r="M53" s="97">
        <f t="shared" si="14"/>
        <v>4257.5408062930219</v>
      </c>
    </row>
    <row r="54" spans="1:14" ht="17.25" thickBot="1" x14ac:dyDescent="0.3">
      <c r="A54" s="169"/>
      <c r="B54" s="1"/>
      <c r="C54" s="11"/>
      <c r="D54" s="12"/>
      <c r="E54" s="12"/>
      <c r="F54" s="12"/>
      <c r="G54" s="12"/>
      <c r="H54" s="12"/>
      <c r="I54" s="12"/>
      <c r="J54" s="13"/>
      <c r="K54" s="14"/>
      <c r="L54" s="14"/>
      <c r="M54" s="15"/>
    </row>
    <row r="55" spans="1:14" ht="20.25" customHeight="1" thickBot="1" x14ac:dyDescent="0.3">
      <c r="A55" s="250" t="s">
        <v>285</v>
      </c>
      <c r="B55" s="251"/>
      <c r="C55" s="106">
        <f>C53</f>
        <v>980593</v>
      </c>
      <c r="D55" s="107">
        <f>D53</f>
        <v>1001593</v>
      </c>
      <c r="E55" s="107">
        <f>E53</f>
        <v>0</v>
      </c>
      <c r="F55" s="107">
        <f>F53</f>
        <v>1001593</v>
      </c>
      <c r="G55" s="107">
        <f>G53</f>
        <v>1001593</v>
      </c>
      <c r="H55" s="107">
        <f>G55-F55</f>
        <v>0</v>
      </c>
      <c r="I55" s="153"/>
      <c r="J55" s="106">
        <f t="shared" si="13"/>
        <v>21000</v>
      </c>
      <c r="K55" s="111">
        <f>J55/C55</f>
        <v>2.1415612797562291E-2</v>
      </c>
      <c r="L55" s="112">
        <f>M55/C55</f>
        <v>4.341802160828215E-3</v>
      </c>
      <c r="M55" s="106">
        <f t="shared" si="14"/>
        <v>4257.5408062930219</v>
      </c>
    </row>
  </sheetData>
  <mergeCells count="22">
    <mergeCell ref="A23:A24"/>
    <mergeCell ref="A26:A27"/>
    <mergeCell ref="A35:A36"/>
    <mergeCell ref="A38:A41"/>
    <mergeCell ref="A43:A44"/>
    <mergeCell ref="A29:B29"/>
    <mergeCell ref="A55:B55"/>
    <mergeCell ref="L33:M33"/>
    <mergeCell ref="A46:B46"/>
    <mergeCell ref="J50:K50"/>
    <mergeCell ref="L50:M50"/>
    <mergeCell ref="J33:K33"/>
    <mergeCell ref="A33:I33"/>
    <mergeCell ref="A50:I50"/>
    <mergeCell ref="A52:A53"/>
    <mergeCell ref="A14:A18"/>
    <mergeCell ref="A20:A21"/>
    <mergeCell ref="J2:K2"/>
    <mergeCell ref="L2:M2"/>
    <mergeCell ref="A4:A6"/>
    <mergeCell ref="A8:A12"/>
    <mergeCell ref="A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55" zoomScaleNormal="55" workbookViewId="0">
      <selection activeCell="I44" sqref="I44"/>
    </sheetView>
  </sheetViews>
  <sheetFormatPr defaultRowHeight="15" x14ac:dyDescent="0.25"/>
  <cols>
    <col min="1" max="1" width="37.85546875" customWidth="1"/>
    <col min="2" max="2" width="61.140625" customWidth="1"/>
    <col min="3" max="13" width="40.7109375" customWidth="1"/>
  </cols>
  <sheetData>
    <row r="1" spans="1:14" ht="15.75" thickBot="1" x14ac:dyDescent="0.3"/>
    <row r="2" spans="1:14" ht="23.25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4"/>
      <c r="J2" s="231" t="s">
        <v>273</v>
      </c>
      <c r="K2" s="232"/>
      <c r="L2" s="231" t="s">
        <v>274</v>
      </c>
      <c r="M2" s="232"/>
    </row>
    <row r="3" spans="1:14" ht="90.75" customHeight="1" thickBot="1" x14ac:dyDescent="0.3">
      <c r="A3" s="208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70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N3" s="17"/>
    </row>
    <row r="4" spans="1:14" ht="33.75" customHeight="1" thickBot="1" x14ac:dyDescent="0.3">
      <c r="A4" s="238" t="s">
        <v>83</v>
      </c>
      <c r="B4" s="179" t="s">
        <v>83</v>
      </c>
      <c r="C4" s="94">
        <v>125384</v>
      </c>
      <c r="D4" s="36">
        <v>125384</v>
      </c>
      <c r="E4" s="36">
        <f>F4-D4</f>
        <v>-946</v>
      </c>
      <c r="F4" s="36">
        <v>124438</v>
      </c>
      <c r="G4" s="36">
        <v>124438</v>
      </c>
      <c r="H4" s="36">
        <f>G4-F4</f>
        <v>0</v>
      </c>
      <c r="I4" s="141"/>
      <c r="J4" s="35">
        <f>G4-C4</f>
        <v>-946</v>
      </c>
      <c r="K4" s="121">
        <f>J4/C4</f>
        <v>-7.5448223058763482E-3</v>
      </c>
      <c r="L4" s="122">
        <f>M4/C4</f>
        <v>-2.4134535207351454E-2</v>
      </c>
      <c r="M4" s="38">
        <f>(G4*100)/101.7-C4</f>
        <v>-3026.0845624385547</v>
      </c>
    </row>
    <row r="5" spans="1:14" ht="17.25" thickBot="1" x14ac:dyDescent="0.3">
      <c r="A5" s="240"/>
      <c r="B5" s="188" t="s">
        <v>88</v>
      </c>
      <c r="C5" s="95">
        <f>SUM(C4)</f>
        <v>125384</v>
      </c>
      <c r="D5" s="96">
        <f t="shared" ref="D5:G5" si="0">SUM(D4)</f>
        <v>125384</v>
      </c>
      <c r="E5" s="28">
        <f t="shared" si="0"/>
        <v>-946</v>
      </c>
      <c r="F5" s="28">
        <f t="shared" si="0"/>
        <v>124438</v>
      </c>
      <c r="G5" s="28">
        <f t="shared" si="0"/>
        <v>124438</v>
      </c>
      <c r="H5" s="28">
        <f t="shared" ref="H5:H27" si="1">G5-F5</f>
        <v>0</v>
      </c>
      <c r="I5" s="142"/>
      <c r="J5" s="10">
        <f>G5-C5</f>
        <v>-946</v>
      </c>
      <c r="K5" s="102">
        <f>J5/C5</f>
        <v>-7.5448223058763482E-3</v>
      </c>
      <c r="L5" s="105">
        <f>M5/C5</f>
        <v>-2.4134535207351454E-2</v>
      </c>
      <c r="M5" s="97">
        <f>(G5*100)/101.7-C5</f>
        <v>-3026.0845624385547</v>
      </c>
    </row>
    <row r="6" spans="1:14" ht="17.25" thickBot="1" x14ac:dyDescent="0.3">
      <c r="A6" s="169"/>
      <c r="B6" s="1"/>
      <c r="C6" s="11"/>
      <c r="D6" s="12"/>
      <c r="E6" s="12"/>
      <c r="F6" s="12"/>
      <c r="G6" s="12"/>
      <c r="H6" s="12"/>
      <c r="I6" s="12"/>
      <c r="J6" s="13"/>
      <c r="K6" s="14"/>
      <c r="L6" s="14"/>
      <c r="M6" s="15"/>
    </row>
    <row r="7" spans="1:14" ht="16.5" customHeight="1" x14ac:dyDescent="0.25">
      <c r="A7" s="238" t="s">
        <v>84</v>
      </c>
      <c r="B7" s="24" t="s">
        <v>89</v>
      </c>
      <c r="C7" s="16">
        <v>6805</v>
      </c>
      <c r="D7" s="7">
        <v>6805</v>
      </c>
      <c r="E7" s="7">
        <f t="shared" ref="E7:E8" si="2">F7-D7</f>
        <v>-680</v>
      </c>
      <c r="F7" s="7">
        <v>6125</v>
      </c>
      <c r="G7" s="7">
        <v>6125</v>
      </c>
      <c r="H7" s="7">
        <f t="shared" si="1"/>
        <v>0</v>
      </c>
      <c r="I7" s="64"/>
      <c r="J7" s="26">
        <f>G7-C7</f>
        <v>-680</v>
      </c>
      <c r="K7" s="77">
        <f>J7/C7</f>
        <v>-9.992652461425422E-2</v>
      </c>
      <c r="L7" s="79">
        <f>M7/C7</f>
        <v>-0.11497200060398644</v>
      </c>
      <c r="M7" s="8">
        <f>(G7*100)/101.7-C7</f>
        <v>-782.38446411012774</v>
      </c>
    </row>
    <row r="8" spans="1:14" ht="17.25" thickBot="1" x14ac:dyDescent="0.3">
      <c r="A8" s="239"/>
      <c r="B8" s="23" t="s">
        <v>90</v>
      </c>
      <c r="C8" s="21">
        <v>51628</v>
      </c>
      <c r="D8" s="20">
        <v>51628</v>
      </c>
      <c r="E8" s="20">
        <f t="shared" si="2"/>
        <v>-172</v>
      </c>
      <c r="F8" s="20">
        <v>51456</v>
      </c>
      <c r="G8" s="20">
        <v>51456</v>
      </c>
      <c r="H8" s="20">
        <f t="shared" si="1"/>
        <v>0</v>
      </c>
      <c r="I8" s="152"/>
      <c r="J8" s="63">
        <f>G8-C8</f>
        <v>-172</v>
      </c>
      <c r="K8" s="78">
        <f>J8/C8</f>
        <v>-3.331525528782831E-3</v>
      </c>
      <c r="L8" s="80">
        <f>M8/C8</f>
        <v>-1.999166718661053E-2</v>
      </c>
      <c r="M8" s="18">
        <f>(G8*100)/101.7-C8</f>
        <v>-1032.1297935103285</v>
      </c>
    </row>
    <row r="9" spans="1:14" ht="17.25" thickBot="1" x14ac:dyDescent="0.3">
      <c r="A9" s="240"/>
      <c r="B9" s="188" t="s">
        <v>91</v>
      </c>
      <c r="C9" s="95">
        <f>SUM(C7:C8)</f>
        <v>58433</v>
      </c>
      <c r="D9" s="96">
        <f t="shared" ref="D9:G9" si="3">SUM(D7:D8)</f>
        <v>58433</v>
      </c>
      <c r="E9" s="28">
        <f t="shared" si="3"/>
        <v>-852</v>
      </c>
      <c r="F9" s="28">
        <f t="shared" si="3"/>
        <v>57581</v>
      </c>
      <c r="G9" s="28">
        <f t="shared" si="3"/>
        <v>57581</v>
      </c>
      <c r="H9" s="28">
        <f t="shared" si="1"/>
        <v>0</v>
      </c>
      <c r="I9" s="142"/>
      <c r="J9" s="10">
        <f>G9-C9</f>
        <v>-852</v>
      </c>
      <c r="K9" s="102">
        <f>J9/C9</f>
        <v>-1.4580801944106925E-2</v>
      </c>
      <c r="L9" s="105">
        <f>M9/C9</f>
        <v>-3.1052902599908484E-2</v>
      </c>
      <c r="M9" s="97">
        <f>(G9*100)/101.7-C9</f>
        <v>-1814.5142576204526</v>
      </c>
    </row>
    <row r="10" spans="1:14" ht="17.25" thickBot="1" x14ac:dyDescent="0.3">
      <c r="A10" s="169"/>
      <c r="B10" s="1"/>
      <c r="C10" s="11"/>
      <c r="D10" s="12"/>
      <c r="E10" s="12"/>
      <c r="F10" s="12"/>
      <c r="G10" s="12"/>
      <c r="H10" s="12"/>
      <c r="I10" s="12"/>
      <c r="J10" s="13"/>
      <c r="K10" s="14"/>
      <c r="L10" s="14"/>
      <c r="M10" s="15"/>
    </row>
    <row r="11" spans="1:14" ht="33.75" customHeight="1" thickBot="1" x14ac:dyDescent="0.3">
      <c r="A11" s="238" t="s">
        <v>85</v>
      </c>
      <c r="B11" s="179" t="s">
        <v>85</v>
      </c>
      <c r="C11" s="90">
        <v>2016</v>
      </c>
      <c r="D11" s="31">
        <v>2016</v>
      </c>
      <c r="E11" s="31">
        <f>F11-D11</f>
        <v>0</v>
      </c>
      <c r="F11" s="31">
        <v>2016</v>
      </c>
      <c r="G11" s="31">
        <v>2016</v>
      </c>
      <c r="H11" s="31">
        <f t="shared" si="1"/>
        <v>0</v>
      </c>
      <c r="I11" s="151"/>
      <c r="J11" s="30">
        <f>G11-C11</f>
        <v>0</v>
      </c>
      <c r="K11" s="91">
        <f>J11/C11</f>
        <v>0</v>
      </c>
      <c r="L11" s="92">
        <f>M11/C11</f>
        <v>-1.6715830875122989E-2</v>
      </c>
      <c r="M11" s="45">
        <f>(G11*100)/101.7-C11</f>
        <v>-33.699115044247947</v>
      </c>
    </row>
    <row r="12" spans="1:14" ht="17.25" thickBot="1" x14ac:dyDescent="0.3">
      <c r="A12" s="240"/>
      <c r="B12" s="188" t="s">
        <v>92</v>
      </c>
      <c r="C12" s="95">
        <f>SUM(C11)</f>
        <v>2016</v>
      </c>
      <c r="D12" s="96">
        <f t="shared" ref="D12" si="4">SUM(D11)</f>
        <v>2016</v>
      </c>
      <c r="E12" s="28">
        <f t="shared" ref="E12" si="5">SUM(E11)</f>
        <v>0</v>
      </c>
      <c r="F12" s="28">
        <f t="shared" ref="F12:G12" si="6">SUM(F11)</f>
        <v>2016</v>
      </c>
      <c r="G12" s="28">
        <f t="shared" si="6"/>
        <v>2016</v>
      </c>
      <c r="H12" s="28">
        <f t="shared" si="1"/>
        <v>0</v>
      </c>
      <c r="I12" s="142"/>
      <c r="J12" s="10">
        <f>G12-C12</f>
        <v>0</v>
      </c>
      <c r="K12" s="102">
        <f>J12/C12</f>
        <v>0</v>
      </c>
      <c r="L12" s="105">
        <f>M12/C12</f>
        <v>-1.6715830875122989E-2</v>
      </c>
      <c r="M12" s="97">
        <f>(G12*100)/101.7-C12</f>
        <v>-33.699115044247947</v>
      </c>
    </row>
    <row r="13" spans="1:14" ht="17.25" thickBot="1" x14ac:dyDescent="0.3">
      <c r="A13" s="169"/>
      <c r="B13" s="1"/>
      <c r="C13" s="11"/>
      <c r="D13" s="12"/>
      <c r="E13" s="12"/>
      <c r="F13" s="12"/>
      <c r="G13" s="12"/>
      <c r="H13" s="12"/>
      <c r="I13" s="12"/>
      <c r="J13" s="13"/>
      <c r="K13" s="14"/>
      <c r="L13" s="14"/>
      <c r="M13" s="15"/>
    </row>
    <row r="14" spans="1:14" ht="16.5" x14ac:dyDescent="0.25">
      <c r="A14" s="238" t="s">
        <v>86</v>
      </c>
      <c r="B14" s="59" t="s">
        <v>93</v>
      </c>
      <c r="C14" s="16">
        <v>124488</v>
      </c>
      <c r="D14" s="7">
        <v>124488</v>
      </c>
      <c r="E14" s="7">
        <f t="shared" ref="E14:E17" si="7">F14-D14</f>
        <v>0</v>
      </c>
      <c r="F14" s="7">
        <v>124488</v>
      </c>
      <c r="G14" s="7">
        <v>124488</v>
      </c>
      <c r="H14" s="7">
        <f t="shared" si="1"/>
        <v>0</v>
      </c>
      <c r="I14" s="64"/>
      <c r="J14" s="26">
        <f>G14-C14</f>
        <v>0</v>
      </c>
      <c r="K14" s="77">
        <f>J14/C14</f>
        <v>0</v>
      </c>
      <c r="L14" s="79">
        <f>M14/C14</f>
        <v>-1.6715830875122958E-2</v>
      </c>
      <c r="M14" s="8">
        <f>(G14*100)/101.7-C14</f>
        <v>-2080.9203539823066</v>
      </c>
    </row>
    <row r="15" spans="1:14" ht="16.5" x14ac:dyDescent="0.25">
      <c r="A15" s="239"/>
      <c r="B15" s="66" t="s">
        <v>94</v>
      </c>
      <c r="C15" s="62">
        <v>11331</v>
      </c>
      <c r="D15" s="34">
        <v>6431</v>
      </c>
      <c r="E15" s="34">
        <f t="shared" si="7"/>
        <v>-524</v>
      </c>
      <c r="F15" s="34">
        <v>5907</v>
      </c>
      <c r="G15" s="34">
        <v>5907</v>
      </c>
      <c r="H15" s="34">
        <f t="shared" si="1"/>
        <v>0</v>
      </c>
      <c r="I15" s="138"/>
      <c r="J15" s="32">
        <f>G15-C15</f>
        <v>-5424</v>
      </c>
      <c r="K15" s="86">
        <f>J15/C15</f>
        <v>-0.47868678845644691</v>
      </c>
      <c r="L15" s="87">
        <f>M15/C15</f>
        <v>-0.48740097193357612</v>
      </c>
      <c r="M15" s="33">
        <f>(G15*100)/101.7-C15</f>
        <v>-5522.7404129793513</v>
      </c>
    </row>
    <row r="16" spans="1:14" ht="16.5" x14ac:dyDescent="0.25">
      <c r="A16" s="239"/>
      <c r="B16" s="60" t="s">
        <v>95</v>
      </c>
      <c r="C16" s="62">
        <v>4488</v>
      </c>
      <c r="D16" s="34">
        <v>4488</v>
      </c>
      <c r="E16" s="34">
        <f t="shared" si="7"/>
        <v>671</v>
      </c>
      <c r="F16" s="34">
        <v>5159</v>
      </c>
      <c r="G16" s="34">
        <v>5159</v>
      </c>
      <c r="H16" s="34">
        <f t="shared" si="1"/>
        <v>0</v>
      </c>
      <c r="I16" s="138"/>
      <c r="J16" s="32">
        <f>G16-C16</f>
        <v>671</v>
      </c>
      <c r="K16" s="86">
        <f>J16/C16</f>
        <v>0.14950980392156862</v>
      </c>
      <c r="L16" s="87">
        <f>M16/C16</f>
        <v>0.13029479244991998</v>
      </c>
      <c r="M16" s="33">
        <f>(G16*100)/101.7-C16</f>
        <v>584.76302851524088</v>
      </c>
    </row>
    <row r="17" spans="1:14" ht="17.25" thickBot="1" x14ac:dyDescent="0.3">
      <c r="A17" s="239"/>
      <c r="B17" s="197" t="s">
        <v>286</v>
      </c>
      <c r="C17" s="21">
        <v>1252</v>
      </c>
      <c r="D17" s="89">
        <v>1252</v>
      </c>
      <c r="E17" s="20">
        <f t="shared" si="7"/>
        <v>-1252</v>
      </c>
      <c r="F17" s="89">
        <v>0</v>
      </c>
      <c r="G17" s="89">
        <v>0</v>
      </c>
      <c r="H17" s="89">
        <f t="shared" si="1"/>
        <v>0</v>
      </c>
      <c r="I17" s="150"/>
      <c r="J17" s="63">
        <f>G17-C17</f>
        <v>-1252</v>
      </c>
      <c r="K17" s="78">
        <f>J17/C17</f>
        <v>-1</v>
      </c>
      <c r="L17" s="80">
        <f>M17/C17</f>
        <v>-1</v>
      </c>
      <c r="M17" s="18">
        <f>(G17*100)/101.7-C17</f>
        <v>-1252</v>
      </c>
    </row>
    <row r="18" spans="1:14" ht="17.25" thickBot="1" x14ac:dyDescent="0.3">
      <c r="A18" s="240"/>
      <c r="B18" s="188" t="s">
        <v>96</v>
      </c>
      <c r="C18" s="95">
        <f>SUM(C14:C17)</f>
        <v>141559</v>
      </c>
      <c r="D18" s="96">
        <f t="shared" ref="D18:G18" si="8">SUM(D14:D17)</f>
        <v>136659</v>
      </c>
      <c r="E18" s="28">
        <f t="shared" si="8"/>
        <v>-1105</v>
      </c>
      <c r="F18" s="28">
        <f t="shared" si="8"/>
        <v>135554</v>
      </c>
      <c r="G18" s="28">
        <f t="shared" si="8"/>
        <v>135554</v>
      </c>
      <c r="H18" s="28">
        <f t="shared" si="1"/>
        <v>0</v>
      </c>
      <c r="I18" s="142"/>
      <c r="J18" s="10">
        <f>G18-C18</f>
        <v>-6005</v>
      </c>
      <c r="K18" s="102">
        <f>J18/C18</f>
        <v>-4.2420474855007453E-2</v>
      </c>
      <c r="L18" s="105">
        <f>M18/C18</f>
        <v>-5.8427212246811744E-2</v>
      </c>
      <c r="M18" s="97">
        <f>(G18*100)/101.7-C18</f>
        <v>-8270.8977384464233</v>
      </c>
    </row>
    <row r="19" spans="1:14" ht="17.25" thickBot="1" x14ac:dyDescent="0.3">
      <c r="A19" s="169"/>
      <c r="B19" s="1"/>
      <c r="C19" s="11"/>
      <c r="D19" s="12"/>
      <c r="E19" s="12"/>
      <c r="F19" s="12"/>
      <c r="G19" s="12"/>
      <c r="H19" s="12"/>
      <c r="I19" s="12"/>
      <c r="J19" s="13"/>
      <c r="K19" s="14"/>
      <c r="L19" s="14"/>
      <c r="M19" s="15"/>
    </row>
    <row r="20" spans="1:14" ht="16.5" x14ac:dyDescent="0.25">
      <c r="A20" s="238" t="s">
        <v>87</v>
      </c>
      <c r="B20" s="194" t="s">
        <v>105</v>
      </c>
      <c r="C20" s="16">
        <v>100</v>
      </c>
      <c r="D20" s="7">
        <v>100</v>
      </c>
      <c r="E20" s="7">
        <f t="shared" ref="E20:E24" si="9">F20-D20</f>
        <v>-100</v>
      </c>
      <c r="F20" s="7">
        <v>0</v>
      </c>
      <c r="G20" s="7">
        <v>0</v>
      </c>
      <c r="H20" s="7">
        <f t="shared" si="1"/>
        <v>0</v>
      </c>
      <c r="I20" s="64"/>
      <c r="J20" s="26">
        <f t="shared" ref="J20:J25" si="10">G20-C20</f>
        <v>-100</v>
      </c>
      <c r="K20" s="77">
        <f t="shared" ref="K20:K25" si="11">J20/C20</f>
        <v>-1</v>
      </c>
      <c r="L20" s="79">
        <f t="shared" ref="L20:L25" si="12">M20/C20</f>
        <v>-1</v>
      </c>
      <c r="M20" s="8">
        <f t="shared" ref="M20:M25" si="13">(G20*100)/101.7-C20</f>
        <v>-100</v>
      </c>
    </row>
    <row r="21" spans="1:14" ht="18" customHeight="1" x14ac:dyDescent="0.25">
      <c r="A21" s="239"/>
      <c r="B21" s="195" t="s">
        <v>97</v>
      </c>
      <c r="C21" s="62">
        <v>4195</v>
      </c>
      <c r="D21" s="34">
        <v>4195</v>
      </c>
      <c r="E21" s="34">
        <f t="shared" si="9"/>
        <v>-95</v>
      </c>
      <c r="F21" s="34">
        <v>4100</v>
      </c>
      <c r="G21" s="34">
        <v>4100</v>
      </c>
      <c r="H21" s="34">
        <f t="shared" si="1"/>
        <v>0</v>
      </c>
      <c r="I21" s="138"/>
      <c r="J21" s="32">
        <f t="shared" si="10"/>
        <v>-95</v>
      </c>
      <c r="K21" s="86">
        <f t="shared" si="11"/>
        <v>-2.2646007151370679E-2</v>
      </c>
      <c r="L21" s="87">
        <f t="shared" si="12"/>
        <v>-3.8983291200954492E-2</v>
      </c>
      <c r="M21" s="33">
        <f t="shared" si="13"/>
        <v>-163.53490658800411</v>
      </c>
    </row>
    <row r="22" spans="1:14" ht="16.5" x14ac:dyDescent="0.25">
      <c r="A22" s="239"/>
      <c r="B22" s="195" t="s">
        <v>98</v>
      </c>
      <c r="C22" s="62">
        <v>1062</v>
      </c>
      <c r="D22" s="34">
        <v>1062</v>
      </c>
      <c r="E22" s="34">
        <f t="shared" si="9"/>
        <v>11</v>
      </c>
      <c r="F22" s="34">
        <v>1073</v>
      </c>
      <c r="G22" s="34">
        <v>1073</v>
      </c>
      <c r="H22" s="34">
        <f t="shared" si="1"/>
        <v>0</v>
      </c>
      <c r="I22" s="138"/>
      <c r="J22" s="32">
        <f t="shared" si="10"/>
        <v>11</v>
      </c>
      <c r="K22" s="86">
        <f t="shared" si="11"/>
        <v>1.0357815442561206E-2</v>
      </c>
      <c r="L22" s="87">
        <f t="shared" si="12"/>
        <v>-6.5311549237352575E-3</v>
      </c>
      <c r="M22" s="33">
        <f t="shared" si="13"/>
        <v>-6.9360865290068432</v>
      </c>
    </row>
    <row r="23" spans="1:14" ht="16.5" x14ac:dyDescent="0.25">
      <c r="A23" s="239"/>
      <c r="B23" s="195" t="s">
        <v>106</v>
      </c>
      <c r="C23" s="62">
        <v>30</v>
      </c>
      <c r="D23" s="34">
        <v>30</v>
      </c>
      <c r="E23" s="34">
        <f t="shared" si="9"/>
        <v>-30</v>
      </c>
      <c r="F23" s="34">
        <v>0</v>
      </c>
      <c r="G23" s="34">
        <v>0</v>
      </c>
      <c r="H23" s="34">
        <f t="shared" si="1"/>
        <v>0</v>
      </c>
      <c r="I23" s="138"/>
      <c r="J23" s="32">
        <f t="shared" si="10"/>
        <v>-30</v>
      </c>
      <c r="K23" s="86">
        <f t="shared" si="11"/>
        <v>-1</v>
      </c>
      <c r="L23" s="87">
        <f t="shared" si="12"/>
        <v>-1</v>
      </c>
      <c r="M23" s="33">
        <f t="shared" si="13"/>
        <v>-30</v>
      </c>
    </row>
    <row r="24" spans="1:14" ht="17.25" thickBot="1" x14ac:dyDescent="0.3">
      <c r="A24" s="239"/>
      <c r="B24" s="196" t="s">
        <v>99</v>
      </c>
      <c r="C24" s="21">
        <v>8735</v>
      </c>
      <c r="D24" s="20">
        <v>8735</v>
      </c>
      <c r="E24" s="20">
        <f t="shared" si="9"/>
        <v>95</v>
      </c>
      <c r="F24" s="20">
        <v>8830</v>
      </c>
      <c r="G24" s="20">
        <v>8830</v>
      </c>
      <c r="H24" s="20">
        <f t="shared" si="1"/>
        <v>0</v>
      </c>
      <c r="I24" s="152"/>
      <c r="J24" s="63">
        <f t="shared" si="10"/>
        <v>95</v>
      </c>
      <c r="K24" s="78">
        <f t="shared" si="11"/>
        <v>1.0875787063537493E-2</v>
      </c>
      <c r="L24" s="80">
        <f t="shared" si="12"/>
        <v>-6.0218416287734135E-3</v>
      </c>
      <c r="M24" s="18">
        <f t="shared" si="13"/>
        <v>-52.600786627335765</v>
      </c>
    </row>
    <row r="25" spans="1:14" ht="17.25" thickBot="1" x14ac:dyDescent="0.3">
      <c r="A25" s="240"/>
      <c r="B25" s="9" t="s">
        <v>100</v>
      </c>
      <c r="C25" s="95">
        <f t="shared" ref="C25:G25" si="14">SUM(C20:C24)</f>
        <v>14122</v>
      </c>
      <c r="D25" s="96">
        <f t="shared" si="14"/>
        <v>14122</v>
      </c>
      <c r="E25" s="28">
        <f t="shared" si="14"/>
        <v>-119</v>
      </c>
      <c r="F25" s="28">
        <f t="shared" si="14"/>
        <v>14003</v>
      </c>
      <c r="G25" s="28">
        <f t="shared" si="14"/>
        <v>14003</v>
      </c>
      <c r="H25" s="28">
        <f t="shared" si="1"/>
        <v>0</v>
      </c>
      <c r="I25" s="142"/>
      <c r="J25" s="10">
        <f t="shared" si="10"/>
        <v>-119</v>
      </c>
      <c r="K25" s="102">
        <f t="shared" si="11"/>
        <v>-8.4265684747202949E-3</v>
      </c>
      <c r="L25" s="105">
        <f t="shared" si="12"/>
        <v>-2.500154225636218E-2</v>
      </c>
      <c r="M25" s="97">
        <f t="shared" si="13"/>
        <v>-353.07177974434671</v>
      </c>
    </row>
    <row r="26" spans="1:14" ht="17.25" thickBot="1" x14ac:dyDescent="0.3">
      <c r="A26" s="169"/>
      <c r="B26" s="1"/>
      <c r="C26" s="11"/>
      <c r="D26" s="12"/>
      <c r="E26" s="12"/>
      <c r="F26" s="12"/>
      <c r="G26" s="12"/>
      <c r="H26" s="12"/>
      <c r="I26" s="12"/>
      <c r="J26" s="13"/>
      <c r="K26" s="14"/>
      <c r="L26" s="14"/>
      <c r="M26" s="15"/>
    </row>
    <row r="27" spans="1:14" ht="20.25" customHeight="1" thickBot="1" x14ac:dyDescent="0.3">
      <c r="A27" s="250" t="s">
        <v>101</v>
      </c>
      <c r="B27" s="251"/>
      <c r="C27" s="106">
        <f>C5+C9+C12+C18+C25</f>
        <v>341514</v>
      </c>
      <c r="D27" s="107">
        <f t="shared" ref="D27:G27" si="15">D5+D9+D12+D18+D25</f>
        <v>336614</v>
      </c>
      <c r="E27" s="107">
        <f t="shared" si="15"/>
        <v>-3022</v>
      </c>
      <c r="F27" s="107">
        <f t="shared" si="15"/>
        <v>333592</v>
      </c>
      <c r="G27" s="107">
        <f t="shared" si="15"/>
        <v>333592</v>
      </c>
      <c r="H27" s="107">
        <f t="shared" si="1"/>
        <v>0</v>
      </c>
      <c r="I27" s="109"/>
      <c r="J27" s="113">
        <f>G27-C27</f>
        <v>-7922</v>
      </c>
      <c r="K27" s="111">
        <f>J27/C27</f>
        <v>-2.3196706430775899E-2</v>
      </c>
      <c r="L27" s="112">
        <f>M27/C27</f>
        <v>-3.9524785084342116E-2</v>
      </c>
      <c r="M27" s="113">
        <f>(G27*100)/101.7-C27</f>
        <v>-13498.267453294015</v>
      </c>
    </row>
    <row r="28" spans="1:14" ht="16.5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4" ht="16.5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4" ht="17.25" thickBot="1" x14ac:dyDescent="0.3">
      <c r="B30" s="1"/>
      <c r="C30" s="11"/>
      <c r="D30" s="12"/>
      <c r="E30" s="12"/>
      <c r="F30" s="12"/>
      <c r="G30" s="12"/>
      <c r="H30" s="12"/>
      <c r="I30" s="12"/>
      <c r="J30" s="13"/>
      <c r="K30" s="14"/>
      <c r="L30" s="14"/>
      <c r="M30" s="46"/>
    </row>
    <row r="31" spans="1:14" ht="23.25" thickBot="1" x14ac:dyDescent="0.3">
      <c r="A31" s="233" t="s">
        <v>81</v>
      </c>
      <c r="B31" s="234"/>
      <c r="C31" s="234"/>
      <c r="D31" s="234"/>
      <c r="E31" s="234"/>
      <c r="F31" s="234"/>
      <c r="G31" s="234"/>
      <c r="H31" s="234"/>
      <c r="I31" s="234"/>
      <c r="J31" s="231" t="s">
        <v>273</v>
      </c>
      <c r="K31" s="232"/>
      <c r="L31" s="231" t="s">
        <v>274</v>
      </c>
      <c r="M31" s="232"/>
    </row>
    <row r="32" spans="1:14" ht="90.75" customHeight="1" thickBot="1" x14ac:dyDescent="0.3">
      <c r="A32" s="208" t="s">
        <v>19</v>
      </c>
      <c r="B32" s="209" t="s">
        <v>25</v>
      </c>
      <c r="C32" s="225" t="s">
        <v>292</v>
      </c>
      <c r="D32" s="184" t="s">
        <v>293</v>
      </c>
      <c r="E32" s="184" t="s">
        <v>303</v>
      </c>
      <c r="F32" s="170" t="s">
        <v>295</v>
      </c>
      <c r="G32" s="184" t="s">
        <v>296</v>
      </c>
      <c r="H32" s="184" t="s">
        <v>297</v>
      </c>
      <c r="I32" s="135" t="s">
        <v>298</v>
      </c>
      <c r="J32" s="225" t="s">
        <v>299</v>
      </c>
      <c r="K32" s="226" t="s">
        <v>300</v>
      </c>
      <c r="L32" s="227" t="s">
        <v>301</v>
      </c>
      <c r="M32" s="228" t="s">
        <v>302</v>
      </c>
      <c r="N32" s="17"/>
    </row>
    <row r="33" spans="1:13" ht="17.25" customHeight="1" thickBot="1" x14ac:dyDescent="0.3">
      <c r="A33" s="238" t="s">
        <v>102</v>
      </c>
      <c r="B33" s="179" t="s">
        <v>102</v>
      </c>
      <c r="C33" s="90">
        <v>16450</v>
      </c>
      <c r="D33" s="31">
        <v>12450</v>
      </c>
      <c r="E33" s="31">
        <f>F33-D33</f>
        <v>3500</v>
      </c>
      <c r="F33" s="31">
        <v>15950</v>
      </c>
      <c r="G33" s="31">
        <v>15950</v>
      </c>
      <c r="H33" s="31">
        <f>G33-F33</f>
        <v>0</v>
      </c>
      <c r="I33" s="151"/>
      <c r="J33" s="30">
        <f>G33-C33</f>
        <v>-500</v>
      </c>
      <c r="K33" s="91">
        <f>J33/C33</f>
        <v>-3.0395136778115502E-2</v>
      </c>
      <c r="L33" s="92">
        <f>M33/C33</f>
        <v>-4.6602887687429283E-2</v>
      </c>
      <c r="M33" s="45">
        <f>(G33*100)/101.7-C33</f>
        <v>-766.61750245821167</v>
      </c>
    </row>
    <row r="34" spans="1:13" ht="17.25" thickBot="1" x14ac:dyDescent="0.3">
      <c r="A34" s="240"/>
      <c r="B34" s="188" t="s">
        <v>103</v>
      </c>
      <c r="C34" s="95">
        <f>SUM(C33)</f>
        <v>16450</v>
      </c>
      <c r="D34" s="96">
        <f>SUM(D33)</f>
        <v>12450</v>
      </c>
      <c r="E34" s="28">
        <f>SUM(E33)</f>
        <v>3500</v>
      </c>
      <c r="F34" s="28">
        <f>SUM(F33)</f>
        <v>15950</v>
      </c>
      <c r="G34" s="28">
        <f>SUM(G33)</f>
        <v>15950</v>
      </c>
      <c r="H34" s="28">
        <f t="shared" ref="H34:H47" si="16">G34-F34</f>
        <v>0</v>
      </c>
      <c r="I34" s="142"/>
      <c r="J34" s="10">
        <f>G34-C34</f>
        <v>-500</v>
      </c>
      <c r="K34" s="102">
        <f>J34/C34</f>
        <v>-3.0395136778115502E-2</v>
      </c>
      <c r="L34" s="105">
        <f>M34/C34</f>
        <v>-4.6602887687429283E-2</v>
      </c>
      <c r="M34" s="97">
        <f>(G34*100)/101.7-C34</f>
        <v>-766.61750245821167</v>
      </c>
    </row>
    <row r="35" spans="1:13" ht="17.25" thickBot="1" x14ac:dyDescent="0.3">
      <c r="A35" s="169"/>
      <c r="B35" s="185"/>
      <c r="C35" s="11"/>
      <c r="D35" s="12"/>
      <c r="E35" s="12"/>
      <c r="F35" s="12"/>
      <c r="G35" s="12"/>
      <c r="H35" s="12"/>
      <c r="I35" s="12"/>
      <c r="J35" s="13"/>
      <c r="K35" s="14"/>
      <c r="L35" s="14"/>
      <c r="M35" s="15"/>
    </row>
    <row r="36" spans="1:13" ht="16.5" x14ac:dyDescent="0.25">
      <c r="A36" s="238" t="s">
        <v>86</v>
      </c>
      <c r="B36" s="24" t="s">
        <v>95</v>
      </c>
      <c r="C36" s="16">
        <v>1641</v>
      </c>
      <c r="D36" s="7">
        <v>1641</v>
      </c>
      <c r="E36" s="7">
        <f t="shared" ref="E36" si="17">F36-D36</f>
        <v>4000</v>
      </c>
      <c r="F36" s="7">
        <v>5641</v>
      </c>
      <c r="G36" s="7">
        <v>5641</v>
      </c>
      <c r="H36" s="7">
        <f t="shared" si="16"/>
        <v>0</v>
      </c>
      <c r="I36" s="64"/>
      <c r="J36" s="26">
        <f>G36-C36</f>
        <v>4000</v>
      </c>
      <c r="K36" s="77">
        <f>J36/C36</f>
        <v>2.437538086532602</v>
      </c>
      <c r="L36" s="79">
        <f>M36/C36</f>
        <v>2.3800767812513293</v>
      </c>
      <c r="M36" s="8">
        <f>(G36*100)/101.7-C36</f>
        <v>3905.7059980334316</v>
      </c>
    </row>
    <row r="37" spans="1:13" ht="50.25" thickBot="1" x14ac:dyDescent="0.3">
      <c r="A37" s="239"/>
      <c r="B37" s="23" t="s">
        <v>104</v>
      </c>
      <c r="C37" s="21"/>
      <c r="D37" s="20"/>
      <c r="E37" s="20"/>
      <c r="F37" s="20"/>
      <c r="G37" s="20">
        <v>10000</v>
      </c>
      <c r="H37" s="20">
        <f t="shared" si="16"/>
        <v>10000</v>
      </c>
      <c r="I37" s="156" t="s">
        <v>306</v>
      </c>
      <c r="J37" s="63">
        <f>G37-C37</f>
        <v>10000</v>
      </c>
      <c r="K37" s="78"/>
      <c r="L37" s="80"/>
      <c r="M37" s="18">
        <f>(G37*100)/101.7-C37</f>
        <v>9832.8416912487701</v>
      </c>
    </row>
    <row r="38" spans="1:13" ht="17.25" thickBot="1" x14ac:dyDescent="0.3">
      <c r="A38" s="240"/>
      <c r="B38" s="188" t="s">
        <v>96</v>
      </c>
      <c r="C38" s="95">
        <f>SUM(C36:C36)</f>
        <v>1641</v>
      </c>
      <c r="D38" s="96">
        <f>SUM(D36:D36)</f>
        <v>1641</v>
      </c>
      <c r="E38" s="28">
        <f>SUM(E36:E36)</f>
        <v>4000</v>
      </c>
      <c r="F38" s="28">
        <f>SUM(F36:F37)</f>
        <v>5641</v>
      </c>
      <c r="G38" s="28">
        <f>SUM(G36:G37)</f>
        <v>15641</v>
      </c>
      <c r="H38" s="28">
        <f t="shared" si="16"/>
        <v>10000</v>
      </c>
      <c r="I38" s="142"/>
      <c r="J38" s="10">
        <f>G38-C38</f>
        <v>14000</v>
      </c>
      <c r="K38" s="102">
        <f>J38/C38</f>
        <v>8.5313833028641071</v>
      </c>
      <c r="L38" s="105">
        <f>M38/C38</f>
        <v>8.3720583115674607</v>
      </c>
      <c r="M38" s="97">
        <f>(G38*100)/101.7-C38</f>
        <v>13738.547689282203</v>
      </c>
    </row>
    <row r="39" spans="1:13" ht="17.25" thickBot="1" x14ac:dyDescent="0.3">
      <c r="A39" s="169"/>
      <c r="B39" s="1"/>
      <c r="C39" s="11"/>
      <c r="D39" s="12"/>
      <c r="E39" s="12"/>
      <c r="F39" s="12"/>
      <c r="G39" s="12"/>
      <c r="H39" s="12"/>
      <c r="I39" s="12"/>
      <c r="J39" s="13"/>
      <c r="K39" s="14"/>
      <c r="L39" s="14"/>
      <c r="M39" s="15"/>
    </row>
    <row r="40" spans="1:13" ht="16.5" x14ac:dyDescent="0.25">
      <c r="A40" s="238" t="s">
        <v>87</v>
      </c>
      <c r="B40" s="219" t="s">
        <v>105</v>
      </c>
      <c r="C40" s="16">
        <v>156499</v>
      </c>
      <c r="D40" s="7">
        <v>153499</v>
      </c>
      <c r="E40" s="7">
        <f t="shared" ref="E40:E44" si="18">F40-D40</f>
        <v>0</v>
      </c>
      <c r="F40" s="7">
        <v>153499</v>
      </c>
      <c r="G40" s="7">
        <v>153499</v>
      </c>
      <c r="H40" s="7">
        <f t="shared" si="16"/>
        <v>0</v>
      </c>
      <c r="I40" s="64"/>
      <c r="J40" s="26">
        <f t="shared" ref="J40:J45" si="19">G40-C40</f>
        <v>-3000</v>
      </c>
      <c r="K40" s="77">
        <f t="shared" ref="K40:K45" si="20">J40/C40</f>
        <v>-1.9169451561990812E-2</v>
      </c>
      <c r="L40" s="79">
        <f t="shared" ref="L40:L45" si="21">M40/C40</f>
        <v>-3.5564849126834649E-2</v>
      </c>
      <c r="M40" s="8">
        <f t="shared" ref="M40:M45" si="22">(G40*100)/101.7-C40</f>
        <v>-5565.8633235004963</v>
      </c>
    </row>
    <row r="41" spans="1:13" ht="66" x14ac:dyDescent="0.25">
      <c r="A41" s="239"/>
      <c r="B41" s="220" t="s">
        <v>97</v>
      </c>
      <c r="C41" s="62">
        <v>74134</v>
      </c>
      <c r="D41" s="34">
        <v>47134</v>
      </c>
      <c r="E41" s="34">
        <f t="shared" si="18"/>
        <v>21701</v>
      </c>
      <c r="F41" s="34">
        <v>68835</v>
      </c>
      <c r="G41" s="34">
        <v>78835</v>
      </c>
      <c r="H41" s="34">
        <f t="shared" si="16"/>
        <v>10000</v>
      </c>
      <c r="I41" s="157" t="s">
        <v>307</v>
      </c>
      <c r="J41" s="32">
        <f t="shared" si="19"/>
        <v>4701</v>
      </c>
      <c r="K41" s="86">
        <f t="shared" si="20"/>
        <v>6.3412199530579763E-2</v>
      </c>
      <c r="L41" s="87">
        <f t="shared" si="21"/>
        <v>4.5636381052684041E-2</v>
      </c>
      <c r="M41" s="33">
        <f t="shared" si="22"/>
        <v>3383.2074729596789</v>
      </c>
    </row>
    <row r="42" spans="1:13" ht="16.5" x14ac:dyDescent="0.25">
      <c r="A42" s="239"/>
      <c r="B42" s="221" t="s">
        <v>106</v>
      </c>
      <c r="C42" s="62">
        <v>71000</v>
      </c>
      <c r="D42" s="34">
        <v>0</v>
      </c>
      <c r="E42" s="34">
        <f t="shared" si="18"/>
        <v>26310</v>
      </c>
      <c r="F42" s="34">
        <v>26310</v>
      </c>
      <c r="G42" s="34">
        <v>26310</v>
      </c>
      <c r="H42" s="34">
        <f t="shared" si="16"/>
        <v>0</v>
      </c>
      <c r="I42" s="138"/>
      <c r="J42" s="32">
        <f t="shared" si="19"/>
        <v>-44690</v>
      </c>
      <c r="K42" s="86">
        <f t="shared" si="20"/>
        <v>-0.62943661971830989</v>
      </c>
      <c r="L42" s="87">
        <f t="shared" si="21"/>
        <v>-0.63563089451161237</v>
      </c>
      <c r="M42" s="33">
        <f t="shared" si="22"/>
        <v>-45129.793510324482</v>
      </c>
    </row>
    <row r="43" spans="1:13" ht="36" customHeight="1" x14ac:dyDescent="0.25">
      <c r="A43" s="239"/>
      <c r="B43" s="221" t="s">
        <v>99</v>
      </c>
      <c r="C43" s="62">
        <v>65696</v>
      </c>
      <c r="D43" s="34">
        <v>60696</v>
      </c>
      <c r="E43" s="34">
        <f t="shared" si="18"/>
        <v>12800</v>
      </c>
      <c r="F43" s="34">
        <v>73496</v>
      </c>
      <c r="G43" s="34">
        <v>83496</v>
      </c>
      <c r="H43" s="34">
        <f t="shared" si="16"/>
        <v>10000</v>
      </c>
      <c r="I43" s="157" t="s">
        <v>308</v>
      </c>
      <c r="J43" s="32">
        <f t="shared" si="19"/>
        <v>17800</v>
      </c>
      <c r="K43" s="86">
        <f t="shared" si="20"/>
        <v>0.27094495859717488</v>
      </c>
      <c r="L43" s="87">
        <f t="shared" si="21"/>
        <v>0.24970005761767428</v>
      </c>
      <c r="M43" s="33">
        <f t="shared" si="22"/>
        <v>16404.29498525073</v>
      </c>
    </row>
    <row r="44" spans="1:13" ht="17.25" thickBot="1" x14ac:dyDescent="0.3">
      <c r="A44" s="239"/>
      <c r="B44" s="192" t="s">
        <v>287</v>
      </c>
      <c r="C44" s="21">
        <v>10000</v>
      </c>
      <c r="D44" s="20">
        <v>0</v>
      </c>
      <c r="E44" s="20">
        <f t="shared" si="18"/>
        <v>0</v>
      </c>
      <c r="F44" s="20">
        <v>0</v>
      </c>
      <c r="G44" s="20">
        <v>0</v>
      </c>
      <c r="H44" s="20">
        <f t="shared" si="16"/>
        <v>0</v>
      </c>
      <c r="I44" s="152"/>
      <c r="J44" s="63">
        <f t="shared" si="19"/>
        <v>-10000</v>
      </c>
      <c r="K44" s="78">
        <f t="shared" si="20"/>
        <v>-1</v>
      </c>
      <c r="L44" s="80">
        <f t="shared" si="21"/>
        <v>-1</v>
      </c>
      <c r="M44" s="18">
        <f t="shared" si="22"/>
        <v>-10000</v>
      </c>
    </row>
    <row r="45" spans="1:13" ht="17.25" thickBot="1" x14ac:dyDescent="0.3">
      <c r="A45" s="240"/>
      <c r="B45" s="188" t="s">
        <v>100</v>
      </c>
      <c r="C45" s="95">
        <f t="shared" ref="C45:G45" si="23">SUM(C40:C44)</f>
        <v>377329</v>
      </c>
      <c r="D45" s="96">
        <f t="shared" si="23"/>
        <v>261329</v>
      </c>
      <c r="E45" s="28">
        <f t="shared" si="23"/>
        <v>60811</v>
      </c>
      <c r="F45" s="28">
        <f t="shared" si="23"/>
        <v>322140</v>
      </c>
      <c r="G45" s="28">
        <f t="shared" si="23"/>
        <v>342140</v>
      </c>
      <c r="H45" s="28">
        <f t="shared" si="16"/>
        <v>20000</v>
      </c>
      <c r="I45" s="142"/>
      <c r="J45" s="10">
        <f t="shared" si="19"/>
        <v>-35189</v>
      </c>
      <c r="K45" s="102">
        <f t="shared" si="20"/>
        <v>-9.3258138123494358E-2</v>
      </c>
      <c r="L45" s="105">
        <f t="shared" si="21"/>
        <v>-0.10841508173401604</v>
      </c>
      <c r="M45" s="97">
        <f t="shared" si="22"/>
        <v>-40908.15437561454</v>
      </c>
    </row>
    <row r="46" spans="1:13" ht="17.25" thickBot="1" x14ac:dyDescent="0.3">
      <c r="A46" s="169"/>
      <c r="B46" s="1"/>
      <c r="C46" s="11"/>
      <c r="D46" s="12"/>
      <c r="E46" s="12"/>
      <c r="F46" s="12"/>
      <c r="G46" s="12"/>
      <c r="H46" s="12"/>
      <c r="I46" s="12"/>
      <c r="J46" s="13"/>
      <c r="K46" s="14"/>
      <c r="L46" s="14"/>
      <c r="M46" s="15"/>
    </row>
    <row r="47" spans="1:13" ht="20.25" customHeight="1" thickBot="1" x14ac:dyDescent="0.3">
      <c r="A47" s="250" t="s">
        <v>107</v>
      </c>
      <c r="B47" s="251"/>
      <c r="C47" s="106">
        <f>C34+C38+C45</f>
        <v>395420</v>
      </c>
      <c r="D47" s="107">
        <f>D34+D38+D45</f>
        <v>275420</v>
      </c>
      <c r="E47" s="107">
        <f>E34+E38+E45</f>
        <v>68311</v>
      </c>
      <c r="F47" s="107">
        <f>F34+F38+F45</f>
        <v>343731</v>
      </c>
      <c r="G47" s="107">
        <f>G34+G38+G45</f>
        <v>373731</v>
      </c>
      <c r="H47" s="107">
        <f t="shared" si="16"/>
        <v>30000</v>
      </c>
      <c r="I47" s="153"/>
      <c r="J47" s="106">
        <f>G47-C47</f>
        <v>-21689</v>
      </c>
      <c r="K47" s="111">
        <f>J47/C47</f>
        <v>-5.4850538667745689E-2</v>
      </c>
      <c r="L47" s="112">
        <f>M47/C47</f>
        <v>-7.0649497215089271E-2</v>
      </c>
      <c r="M47" s="113">
        <f>(G47*100)/101.7-C47</f>
        <v>-27936.224188790598</v>
      </c>
    </row>
    <row r="48" spans="1:13" ht="16.5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3" ht="16.5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</row>
    <row r="50" spans="1:13" ht="16.5" x14ac:dyDescent="0.25">
      <c r="A50" s="46"/>
      <c r="B50" s="46"/>
      <c r="C50" s="46"/>
      <c r="D50" s="47"/>
      <c r="E50" s="47"/>
      <c r="F50" s="47"/>
      <c r="G50" s="47"/>
      <c r="H50" s="47"/>
      <c r="I50" s="47"/>
      <c r="J50" s="47"/>
      <c r="K50" s="48"/>
      <c r="L50" s="48"/>
      <c r="M50" s="47"/>
    </row>
  </sheetData>
  <mergeCells count="16">
    <mergeCell ref="L2:M2"/>
    <mergeCell ref="A4:A5"/>
    <mergeCell ref="A7:A9"/>
    <mergeCell ref="A2:I2"/>
    <mergeCell ref="A47:B47"/>
    <mergeCell ref="L31:M31"/>
    <mergeCell ref="J31:K31"/>
    <mergeCell ref="A33:A34"/>
    <mergeCell ref="A36:A38"/>
    <mergeCell ref="A40:A45"/>
    <mergeCell ref="A31:I31"/>
    <mergeCell ref="A27:B27"/>
    <mergeCell ref="A11:A12"/>
    <mergeCell ref="A14:A18"/>
    <mergeCell ref="A20:A25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zoomScale="55" zoomScaleNormal="55" workbookViewId="0">
      <selection activeCell="I84" sqref="I84"/>
    </sheetView>
  </sheetViews>
  <sheetFormatPr defaultRowHeight="15" x14ac:dyDescent="0.25"/>
  <cols>
    <col min="1" max="1" width="50.7109375" customWidth="1"/>
    <col min="2" max="2" width="86.28515625" customWidth="1"/>
    <col min="3" max="13" width="40.7109375" customWidth="1"/>
  </cols>
  <sheetData>
    <row r="1" spans="1:15" ht="15.75" thickBot="1" x14ac:dyDescent="0.3"/>
    <row r="2" spans="1:15" ht="23.25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4"/>
      <c r="J2" s="231" t="s">
        <v>273</v>
      </c>
      <c r="K2" s="232"/>
      <c r="L2" s="231" t="s">
        <v>274</v>
      </c>
      <c r="M2" s="232"/>
    </row>
    <row r="3" spans="1:15" ht="90.75" customHeight="1" thickBot="1" x14ac:dyDescent="0.3">
      <c r="A3" s="208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70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O3" s="17"/>
    </row>
    <row r="4" spans="1:15" ht="16.5" x14ac:dyDescent="0.25">
      <c r="A4" s="238" t="s">
        <v>108</v>
      </c>
      <c r="B4" s="59" t="s">
        <v>122</v>
      </c>
      <c r="C4" s="16">
        <v>1203</v>
      </c>
      <c r="D4" s="7">
        <v>1203</v>
      </c>
      <c r="E4" s="7">
        <f>F4-D4</f>
        <v>357</v>
      </c>
      <c r="F4" s="7">
        <v>1560</v>
      </c>
      <c r="G4" s="7">
        <v>1560</v>
      </c>
      <c r="H4" s="7">
        <f>G4-F4</f>
        <v>0</v>
      </c>
      <c r="I4" s="64"/>
      <c r="J4" s="26">
        <f>G4-C4</f>
        <v>357</v>
      </c>
      <c r="K4" s="77">
        <f>J4/C4</f>
        <v>0.29675810473815462</v>
      </c>
      <c r="L4" s="79">
        <f>M4/C4</f>
        <v>0.2750817155734066</v>
      </c>
      <c r="M4" s="8">
        <f>(G4*100)/101.7-C4</f>
        <v>330.92330383480817</v>
      </c>
    </row>
    <row r="5" spans="1:15" ht="16.5" x14ac:dyDescent="0.25">
      <c r="A5" s="239"/>
      <c r="B5" s="66" t="s">
        <v>123</v>
      </c>
      <c r="C5" s="62">
        <v>56267</v>
      </c>
      <c r="D5" s="34">
        <v>37692</v>
      </c>
      <c r="E5" s="34">
        <f t="shared" ref="E5:E6" si="0">F5-D5</f>
        <v>-6378</v>
      </c>
      <c r="F5" s="34">
        <v>31314</v>
      </c>
      <c r="G5" s="34">
        <v>30940</v>
      </c>
      <c r="H5" s="34">
        <f t="shared" ref="H5:H27" si="1">G5-F5</f>
        <v>-374</v>
      </c>
      <c r="I5" s="138"/>
      <c r="J5" s="32">
        <f>G5-C5</f>
        <v>-25327</v>
      </c>
      <c r="K5" s="86">
        <f>J5/C5</f>
        <v>-0.45012174098494678</v>
      </c>
      <c r="L5" s="87">
        <f>M5/C5</f>
        <v>-0.45931341296454942</v>
      </c>
      <c r="M5" s="33">
        <f>(G5*100)/101.7-C5</f>
        <v>-25844.187807276303</v>
      </c>
    </row>
    <row r="6" spans="1:15" ht="17.25" thickBot="1" x14ac:dyDescent="0.3">
      <c r="A6" s="239"/>
      <c r="B6" s="61" t="s">
        <v>124</v>
      </c>
      <c r="C6" s="98">
        <v>8245</v>
      </c>
      <c r="D6" s="99">
        <v>10320</v>
      </c>
      <c r="E6" s="99">
        <f t="shared" si="0"/>
        <v>-6089</v>
      </c>
      <c r="F6" s="99">
        <v>4231</v>
      </c>
      <c r="G6" s="99">
        <v>4231</v>
      </c>
      <c r="H6" s="99">
        <f t="shared" si="1"/>
        <v>0</v>
      </c>
      <c r="I6" s="127"/>
      <c r="J6" s="100">
        <f>G6-C6</f>
        <v>-4014</v>
      </c>
      <c r="K6" s="101">
        <f>J6/C6</f>
        <v>-0.48684050939963613</v>
      </c>
      <c r="L6" s="103">
        <f>M6/C6</f>
        <v>-0.49541839665647608</v>
      </c>
      <c r="M6" s="104">
        <f>(G6*100)/101.7-C6</f>
        <v>-4084.7246804326451</v>
      </c>
    </row>
    <row r="7" spans="1:15" ht="17.25" thickBot="1" x14ac:dyDescent="0.3">
      <c r="A7" s="240"/>
      <c r="B7" s="188" t="s">
        <v>125</v>
      </c>
      <c r="C7" s="95">
        <f>SUM(C4:C6)</f>
        <v>65715</v>
      </c>
      <c r="D7" s="96">
        <f t="shared" ref="D7:G7" si="2">SUM(D4:D6)</f>
        <v>49215</v>
      </c>
      <c r="E7" s="28">
        <f t="shared" si="2"/>
        <v>-12110</v>
      </c>
      <c r="F7" s="28">
        <f t="shared" si="2"/>
        <v>37105</v>
      </c>
      <c r="G7" s="28">
        <f t="shared" si="2"/>
        <v>36731</v>
      </c>
      <c r="H7" s="28">
        <f t="shared" si="1"/>
        <v>-374</v>
      </c>
      <c r="I7" s="142"/>
      <c r="J7" s="10">
        <f>G7-C7</f>
        <v>-28984</v>
      </c>
      <c r="K7" s="102">
        <f>J7/C7</f>
        <v>-0.44105607547744047</v>
      </c>
      <c r="L7" s="105">
        <f>M7/C7</f>
        <v>-0.450399287588437</v>
      </c>
      <c r="M7" s="97">
        <f>(G7*100)/101.7-C7</f>
        <v>-29597.989183874139</v>
      </c>
    </row>
    <row r="8" spans="1:15" ht="17.25" thickBot="1" x14ac:dyDescent="0.3">
      <c r="A8" s="169"/>
      <c r="B8" s="185"/>
      <c r="C8" s="11"/>
      <c r="D8" s="12"/>
      <c r="E8" s="12"/>
      <c r="F8" s="12"/>
      <c r="G8" s="12"/>
      <c r="H8" s="12"/>
      <c r="I8" s="12"/>
      <c r="J8" s="13"/>
      <c r="K8" s="14"/>
      <c r="L8" s="14"/>
      <c r="M8" s="15"/>
    </row>
    <row r="9" spans="1:15" ht="16.5" x14ac:dyDescent="0.25">
      <c r="A9" s="238" t="s">
        <v>109</v>
      </c>
      <c r="B9" s="24" t="s">
        <v>126</v>
      </c>
      <c r="C9" s="16">
        <v>4377</v>
      </c>
      <c r="D9" s="7">
        <v>4377</v>
      </c>
      <c r="E9" s="7">
        <f>F9-D9</f>
        <v>1342</v>
      </c>
      <c r="F9" s="7">
        <v>5719</v>
      </c>
      <c r="G9" s="7">
        <v>5719</v>
      </c>
      <c r="H9" s="7">
        <f t="shared" si="1"/>
        <v>0</v>
      </c>
      <c r="I9" s="64"/>
      <c r="J9" s="26">
        <f>G9-C9</f>
        <v>1342</v>
      </c>
      <c r="K9" s="77">
        <f>J9/C9</f>
        <v>0.30660269591044093</v>
      </c>
      <c r="L9" s="79">
        <f>M9/C9</f>
        <v>0.28476174622462225</v>
      </c>
      <c r="M9" s="8">
        <f>(G9*100)/101.7-C9</f>
        <v>1246.4021632251715</v>
      </c>
    </row>
    <row r="10" spans="1:15" ht="17.25" thickBot="1" x14ac:dyDescent="0.3">
      <c r="A10" s="239"/>
      <c r="B10" s="23" t="s">
        <v>127</v>
      </c>
      <c r="C10" s="21">
        <v>5569</v>
      </c>
      <c r="D10" s="20">
        <v>5569</v>
      </c>
      <c r="E10" s="20">
        <f>F10-D10</f>
        <v>-774</v>
      </c>
      <c r="F10" s="20">
        <v>4795</v>
      </c>
      <c r="G10" s="20">
        <v>4795</v>
      </c>
      <c r="H10" s="20">
        <f t="shared" si="1"/>
        <v>0</v>
      </c>
      <c r="I10" s="152"/>
      <c r="J10" s="63">
        <f>G10-C10</f>
        <v>-774</v>
      </c>
      <c r="K10" s="78">
        <f>J10/C10</f>
        <v>-0.13898365954390376</v>
      </c>
      <c r="L10" s="80">
        <f>M10/C10</f>
        <v>-0.15337626307168511</v>
      </c>
      <c r="M10" s="18">
        <f>(G10*100)/101.7-C10</f>
        <v>-854.15240904621442</v>
      </c>
    </row>
    <row r="11" spans="1:15" ht="17.25" thickBot="1" x14ac:dyDescent="0.3">
      <c r="A11" s="240"/>
      <c r="B11" s="188" t="s">
        <v>128</v>
      </c>
      <c r="C11" s="95">
        <f>SUM(C9:C10)</f>
        <v>9946</v>
      </c>
      <c r="D11" s="96">
        <f t="shared" ref="D11:G11" si="3">SUM(D9:D10)</f>
        <v>9946</v>
      </c>
      <c r="E11" s="28">
        <f t="shared" si="3"/>
        <v>568</v>
      </c>
      <c r="F11" s="28">
        <f t="shared" si="3"/>
        <v>10514</v>
      </c>
      <c r="G11" s="28">
        <f t="shared" si="3"/>
        <v>10514</v>
      </c>
      <c r="H11" s="28">
        <f t="shared" si="1"/>
        <v>0</v>
      </c>
      <c r="I11" s="142"/>
      <c r="J11" s="10">
        <f>G11-C11</f>
        <v>568</v>
      </c>
      <c r="K11" s="102">
        <f>J11/C11</f>
        <v>5.7108385280514783E-2</v>
      </c>
      <c r="L11" s="105">
        <f>M11/C11</f>
        <v>3.9437940295491455E-2</v>
      </c>
      <c r="M11" s="97">
        <f>(G11*100)/101.7-C11</f>
        <v>392.24975417895803</v>
      </c>
    </row>
    <row r="12" spans="1:15" ht="17.25" thickBot="1" x14ac:dyDescent="0.3">
      <c r="A12" s="169"/>
      <c r="B12" s="185"/>
      <c r="C12" s="11"/>
      <c r="D12" s="12"/>
      <c r="E12" s="12"/>
      <c r="F12" s="12"/>
      <c r="G12" s="12"/>
      <c r="H12" s="12"/>
      <c r="I12" s="12"/>
      <c r="J12" s="13"/>
      <c r="K12" s="14"/>
      <c r="L12" s="14"/>
      <c r="M12" s="15"/>
    </row>
    <row r="13" spans="1:15" ht="17.25" thickBot="1" x14ac:dyDescent="0.3">
      <c r="A13" s="238" t="s">
        <v>110</v>
      </c>
      <c r="B13" s="179" t="s">
        <v>110</v>
      </c>
      <c r="C13" s="90">
        <v>3918</v>
      </c>
      <c r="D13" s="31">
        <v>3918</v>
      </c>
      <c r="E13" s="31">
        <f>F13-D13</f>
        <v>0</v>
      </c>
      <c r="F13" s="31">
        <v>3918</v>
      </c>
      <c r="G13" s="31">
        <v>3918</v>
      </c>
      <c r="H13" s="31">
        <f t="shared" si="1"/>
        <v>0</v>
      </c>
      <c r="I13" s="151"/>
      <c r="J13" s="30">
        <f>G13-C13</f>
        <v>0</v>
      </c>
      <c r="K13" s="91">
        <f>J13/C13</f>
        <v>0</v>
      </c>
      <c r="L13" s="92">
        <f>M13/C13</f>
        <v>-1.6715830875122958E-2</v>
      </c>
      <c r="M13" s="45">
        <f>(G13*100)/101.7-C13</f>
        <v>-65.492625368731751</v>
      </c>
    </row>
    <row r="14" spans="1:15" ht="17.25" thickBot="1" x14ac:dyDescent="0.3">
      <c r="A14" s="240"/>
      <c r="B14" s="188" t="s">
        <v>129</v>
      </c>
      <c r="C14" s="95">
        <f t="shared" ref="C14:G14" si="4">SUM(C13)</f>
        <v>3918</v>
      </c>
      <c r="D14" s="96">
        <f t="shared" si="4"/>
        <v>3918</v>
      </c>
      <c r="E14" s="28">
        <f t="shared" si="4"/>
        <v>0</v>
      </c>
      <c r="F14" s="28">
        <f t="shared" si="4"/>
        <v>3918</v>
      </c>
      <c r="G14" s="28">
        <f t="shared" si="4"/>
        <v>3918</v>
      </c>
      <c r="H14" s="28">
        <f t="shared" si="1"/>
        <v>0</v>
      </c>
      <c r="I14" s="142"/>
      <c r="J14" s="10">
        <f>G14-C14</f>
        <v>0</v>
      </c>
      <c r="K14" s="102">
        <f>J14/C14</f>
        <v>0</v>
      </c>
      <c r="L14" s="105">
        <f>M14/C14</f>
        <v>-1.6715830875122958E-2</v>
      </c>
      <c r="M14" s="97">
        <f>(G14*100)/101.7-C14</f>
        <v>-65.492625368731751</v>
      </c>
    </row>
    <row r="15" spans="1:15" ht="17.25" thickBot="1" x14ac:dyDescent="0.3">
      <c r="A15" s="169"/>
      <c r="B15" s="185"/>
      <c r="C15" s="11"/>
      <c r="D15" s="12"/>
      <c r="E15" s="12"/>
      <c r="F15" s="12"/>
      <c r="G15" s="12"/>
      <c r="H15" s="12"/>
      <c r="I15" s="12"/>
      <c r="J15" s="13"/>
      <c r="K15" s="14"/>
      <c r="L15" s="14"/>
      <c r="M15" s="15"/>
    </row>
    <row r="16" spans="1:15" ht="16.5" x14ac:dyDescent="0.25">
      <c r="A16" s="238" t="s">
        <v>111</v>
      </c>
      <c r="B16" s="59" t="s">
        <v>130</v>
      </c>
      <c r="C16" s="16">
        <v>7286</v>
      </c>
      <c r="D16" s="7">
        <v>8286</v>
      </c>
      <c r="E16" s="7">
        <f>F16-D16</f>
        <v>-1495</v>
      </c>
      <c r="F16" s="7">
        <v>6791</v>
      </c>
      <c r="G16" s="7">
        <v>6791</v>
      </c>
      <c r="H16" s="7">
        <f t="shared" si="1"/>
        <v>0</v>
      </c>
      <c r="I16" s="64"/>
      <c r="J16" s="26">
        <f>G16-C16</f>
        <v>-495</v>
      </c>
      <c r="K16" s="77">
        <f>J16/C16</f>
        <v>-6.7938512215207247E-2</v>
      </c>
      <c r="L16" s="79">
        <f>M16/C16</f>
        <v>-8.351869441023331E-2</v>
      </c>
      <c r="M16" s="8">
        <f>(G16*100)/101.7-C16</f>
        <v>-608.51720747295985</v>
      </c>
    </row>
    <row r="17" spans="1:13" ht="16.5" x14ac:dyDescent="0.25">
      <c r="A17" s="239"/>
      <c r="B17" s="66" t="s">
        <v>131</v>
      </c>
      <c r="C17" s="62">
        <v>1309</v>
      </c>
      <c r="D17" s="34">
        <v>1309</v>
      </c>
      <c r="E17" s="34">
        <f t="shared" ref="E17:E19" si="5">F17-D17</f>
        <v>0</v>
      </c>
      <c r="F17" s="34">
        <v>1309</v>
      </c>
      <c r="G17" s="34">
        <v>1309</v>
      </c>
      <c r="H17" s="34">
        <f t="shared" si="1"/>
        <v>0</v>
      </c>
      <c r="I17" s="138"/>
      <c r="J17" s="32">
        <f>G17-C17</f>
        <v>0</v>
      </c>
      <c r="K17" s="86">
        <f>J17/C17</f>
        <v>0</v>
      </c>
      <c r="L17" s="87">
        <f>M17/C17</f>
        <v>-1.671583087512285E-2</v>
      </c>
      <c r="M17" s="33">
        <f>(G17*100)/101.7-C17</f>
        <v>-21.881022615535812</v>
      </c>
    </row>
    <row r="18" spans="1:13" ht="16.5" x14ac:dyDescent="0.25">
      <c r="A18" s="239"/>
      <c r="B18" s="60" t="s">
        <v>132</v>
      </c>
      <c r="C18" s="62">
        <v>10076</v>
      </c>
      <c r="D18" s="34">
        <v>10076</v>
      </c>
      <c r="E18" s="34">
        <f t="shared" si="5"/>
        <v>12753</v>
      </c>
      <c r="F18" s="34">
        <v>22829</v>
      </c>
      <c r="G18" s="34">
        <v>22829</v>
      </c>
      <c r="H18" s="34">
        <f t="shared" si="1"/>
        <v>0</v>
      </c>
      <c r="I18" s="138"/>
      <c r="J18" s="32">
        <f>G18-C18</f>
        <v>12753</v>
      </c>
      <c r="K18" s="86">
        <f>J18/C18</f>
        <v>1.2656808257244938</v>
      </c>
      <c r="L18" s="87">
        <f>M18/C18</f>
        <v>1.2278080882246742</v>
      </c>
      <c r="M18" s="33">
        <f>(G18*100)/101.7-C18</f>
        <v>12371.394296951818</v>
      </c>
    </row>
    <row r="19" spans="1:13" ht="17.25" thickBot="1" x14ac:dyDescent="0.3">
      <c r="A19" s="239"/>
      <c r="B19" s="61" t="s">
        <v>133</v>
      </c>
      <c r="C19" s="21">
        <v>0</v>
      </c>
      <c r="D19" s="20">
        <v>0</v>
      </c>
      <c r="E19" s="20">
        <f t="shared" si="5"/>
        <v>-18803</v>
      </c>
      <c r="F19" s="20">
        <v>-18803</v>
      </c>
      <c r="G19" s="20">
        <v>-18803</v>
      </c>
      <c r="H19" s="20">
        <f t="shared" si="1"/>
        <v>0</v>
      </c>
      <c r="I19" s="152"/>
      <c r="J19" s="63">
        <f>G19-C19</f>
        <v>-18803</v>
      </c>
      <c r="K19" s="78" t="str">
        <f>IFERROR(J19/C19,"-")</f>
        <v>-</v>
      </c>
      <c r="L19" s="80" t="str">
        <f>IFERROR(M19/C19,"-")</f>
        <v>-</v>
      </c>
      <c r="M19" s="18">
        <f>(G19*100)/101.7-C19</f>
        <v>-18488.692232055062</v>
      </c>
    </row>
    <row r="20" spans="1:13" ht="17.25" thickBot="1" x14ac:dyDescent="0.3">
      <c r="A20" s="240"/>
      <c r="B20" s="188" t="s">
        <v>134</v>
      </c>
      <c r="C20" s="95">
        <f>SUM(C16:C19)</f>
        <v>18671</v>
      </c>
      <c r="D20" s="96">
        <f>SUM(D16:D19)</f>
        <v>19671</v>
      </c>
      <c r="E20" s="28">
        <f>SUM(E16:E19)</f>
        <v>-7545</v>
      </c>
      <c r="F20" s="28">
        <f>SUM(F16:F19)</f>
        <v>12126</v>
      </c>
      <c r="G20" s="28">
        <f>SUM(G16:G19)</f>
        <v>12126</v>
      </c>
      <c r="H20" s="28">
        <f t="shared" si="1"/>
        <v>0</v>
      </c>
      <c r="I20" s="142"/>
      <c r="J20" s="10">
        <f>G20-C20</f>
        <v>-6545</v>
      </c>
      <c r="K20" s="102">
        <f>J20/C20</f>
        <v>-0.35054362380161747</v>
      </c>
      <c r="L20" s="105">
        <f>M20/C20</f>
        <v>-0.36139982674691989</v>
      </c>
      <c r="M20" s="97">
        <f>(G20*100)/101.7-C20</f>
        <v>-6747.6961651917409</v>
      </c>
    </row>
    <row r="21" spans="1:13" ht="17.25" thickBot="1" x14ac:dyDescent="0.3">
      <c r="A21" s="169"/>
      <c r="B21" s="185"/>
      <c r="C21" s="11"/>
      <c r="D21" s="12"/>
      <c r="E21" s="12"/>
      <c r="F21" s="12"/>
      <c r="G21" s="12"/>
      <c r="H21" s="12"/>
      <c r="I21" s="12"/>
      <c r="J21" s="13"/>
      <c r="K21" s="14"/>
      <c r="L21" s="14"/>
      <c r="M21" s="15"/>
    </row>
    <row r="22" spans="1:13" ht="17.25" customHeight="1" x14ac:dyDescent="0.25">
      <c r="A22" s="238" t="s">
        <v>112</v>
      </c>
      <c r="B22" s="59" t="s">
        <v>135</v>
      </c>
      <c r="C22" s="16">
        <v>3033</v>
      </c>
      <c r="D22" s="7">
        <v>3033</v>
      </c>
      <c r="E22" s="7">
        <f>F22-D22</f>
        <v>533</v>
      </c>
      <c r="F22" s="7">
        <v>3566</v>
      </c>
      <c r="G22" s="7">
        <v>3566</v>
      </c>
      <c r="H22" s="7">
        <f t="shared" si="1"/>
        <v>0</v>
      </c>
      <c r="I22" s="64"/>
      <c r="J22" s="26">
        <f>G22-C22</f>
        <v>533</v>
      </c>
      <c r="K22" s="77">
        <f>J22/C22</f>
        <v>0.17573359709858227</v>
      </c>
      <c r="L22" s="79">
        <f>M22/C22</f>
        <v>0.15608023313528241</v>
      </c>
      <c r="M22" s="8">
        <f>(G22*100)/101.7-C22</f>
        <v>473.39134709931159</v>
      </c>
    </row>
    <row r="23" spans="1:13" ht="16.5" x14ac:dyDescent="0.25">
      <c r="A23" s="239"/>
      <c r="B23" s="60" t="s">
        <v>136</v>
      </c>
      <c r="C23" s="62">
        <v>2400</v>
      </c>
      <c r="D23" s="34">
        <v>2400</v>
      </c>
      <c r="E23" s="34">
        <f t="shared" ref="E23:E24" si="6">F23-D23</f>
        <v>-240</v>
      </c>
      <c r="F23" s="34">
        <v>2160</v>
      </c>
      <c r="G23" s="34">
        <v>2160</v>
      </c>
      <c r="H23" s="34">
        <f t="shared" si="1"/>
        <v>0</v>
      </c>
      <c r="I23" s="138"/>
      <c r="J23" s="32">
        <f>G23-C23</f>
        <v>-240</v>
      </c>
      <c r="K23" s="86">
        <f>J23/C23</f>
        <v>-0.1</v>
      </c>
      <c r="L23" s="87">
        <f>M23/C23</f>
        <v>-0.11504424778761063</v>
      </c>
      <c r="M23" s="33">
        <f>(G23*100)/101.7-C23</f>
        <v>-276.10619469026551</v>
      </c>
    </row>
    <row r="24" spans="1:13" ht="17.25" thickBot="1" x14ac:dyDescent="0.3">
      <c r="A24" s="239"/>
      <c r="B24" s="61" t="s">
        <v>137</v>
      </c>
      <c r="C24" s="21">
        <v>551</v>
      </c>
      <c r="D24" s="20">
        <v>551</v>
      </c>
      <c r="E24" s="20">
        <f t="shared" si="6"/>
        <v>0</v>
      </c>
      <c r="F24" s="20">
        <v>551</v>
      </c>
      <c r="G24" s="20">
        <v>551</v>
      </c>
      <c r="H24" s="20">
        <f t="shared" si="1"/>
        <v>0</v>
      </c>
      <c r="I24" s="152"/>
      <c r="J24" s="63">
        <f>G24-C24</f>
        <v>0</v>
      </c>
      <c r="K24" s="78">
        <f>J24/C24</f>
        <v>0</v>
      </c>
      <c r="L24" s="80">
        <f>M24/C24</f>
        <v>-1.6715830875122951E-2</v>
      </c>
      <c r="M24" s="18">
        <f>(G24*100)/101.7-C24</f>
        <v>-9.2104228121927463</v>
      </c>
    </row>
    <row r="25" spans="1:13" ht="17.25" thickBot="1" x14ac:dyDescent="0.3">
      <c r="A25" s="240"/>
      <c r="B25" s="188" t="s">
        <v>138</v>
      </c>
      <c r="C25" s="95">
        <f>SUM(C22:C24)</f>
        <v>5984</v>
      </c>
      <c r="D25" s="96">
        <f>SUM(D22:D24)</f>
        <v>5984</v>
      </c>
      <c r="E25" s="28">
        <f>SUM(E22:E24)</f>
        <v>293</v>
      </c>
      <c r="F25" s="28">
        <f>SUM(F22:F24)</f>
        <v>6277</v>
      </c>
      <c r="G25" s="28">
        <f>SUM(G22:G24)</f>
        <v>6277</v>
      </c>
      <c r="H25" s="28">
        <f t="shared" si="1"/>
        <v>0</v>
      </c>
      <c r="I25" s="142"/>
      <c r="J25" s="10">
        <f>G25-C25</f>
        <v>293</v>
      </c>
      <c r="K25" s="102">
        <f>J25/C25</f>
        <v>4.8963903743315509E-2</v>
      </c>
      <c r="L25" s="105">
        <f>M25/C25</f>
        <v>3.1429600534233472E-2</v>
      </c>
      <c r="M25" s="97">
        <f>(G25*100)/101.7-C25</f>
        <v>188.0747295968531</v>
      </c>
    </row>
    <row r="26" spans="1:13" ht="17.25" thickBot="1" x14ac:dyDescent="0.3">
      <c r="A26" s="169"/>
      <c r="B26" s="185"/>
      <c r="C26" s="11"/>
      <c r="D26" s="12"/>
      <c r="E26" s="12"/>
      <c r="F26" s="12"/>
      <c r="G26" s="12"/>
      <c r="H26" s="12"/>
      <c r="I26" s="144"/>
      <c r="J26" s="13"/>
      <c r="K26" s="14"/>
      <c r="L26" s="14"/>
      <c r="M26" s="15"/>
    </row>
    <row r="27" spans="1:13" ht="33" customHeight="1" x14ac:dyDescent="0.25">
      <c r="A27" s="238" t="s">
        <v>113</v>
      </c>
      <c r="B27" s="24" t="s">
        <v>139</v>
      </c>
      <c r="C27" s="16">
        <v>57789</v>
      </c>
      <c r="D27" s="7">
        <v>57789</v>
      </c>
      <c r="E27" s="7">
        <f>F27-D27</f>
        <v>-6000</v>
      </c>
      <c r="F27" s="7">
        <v>51789</v>
      </c>
      <c r="G27" s="7">
        <v>51789</v>
      </c>
      <c r="H27" s="7">
        <f t="shared" si="1"/>
        <v>0</v>
      </c>
      <c r="I27" s="64"/>
      <c r="J27" s="26">
        <f>G27-C27</f>
        <v>-6000</v>
      </c>
      <c r="K27" s="77">
        <f>J27/C27</f>
        <v>-0.10382598764470748</v>
      </c>
      <c r="L27" s="79">
        <f>M27/C27</f>
        <v>-0.11880628086991891</v>
      </c>
      <c r="M27" s="8">
        <f>(G27*100)/101.7-C27</f>
        <v>-6865.6961651917445</v>
      </c>
    </row>
    <row r="28" spans="1:13" ht="33.75" thickBot="1" x14ac:dyDescent="0.3">
      <c r="A28" s="239"/>
      <c r="B28" s="23" t="s">
        <v>140</v>
      </c>
      <c r="C28" s="21">
        <v>108691</v>
      </c>
      <c r="D28" s="20">
        <v>108691</v>
      </c>
      <c r="E28" s="20">
        <f>F28-D28</f>
        <v>0</v>
      </c>
      <c r="F28" s="20">
        <v>108691</v>
      </c>
      <c r="G28" s="20">
        <v>108691</v>
      </c>
      <c r="H28" s="20">
        <f>G28-F28</f>
        <v>0</v>
      </c>
      <c r="I28" s="152"/>
      <c r="J28" s="63">
        <f>G28-C28</f>
        <v>0</v>
      </c>
      <c r="K28" s="78">
        <f>J28/C28</f>
        <v>0</v>
      </c>
      <c r="L28" s="80">
        <f>M28/C28</f>
        <v>-1.671583087512292E-2</v>
      </c>
      <c r="M28" s="18">
        <f>(G28*100)/101.7-C28</f>
        <v>-1816.8603736479854</v>
      </c>
    </row>
    <row r="29" spans="1:13" ht="17.25" customHeight="1" thickBot="1" x14ac:dyDescent="0.3">
      <c r="A29" s="240"/>
      <c r="B29" s="188" t="s">
        <v>141</v>
      </c>
      <c r="C29" s="95">
        <f t="shared" ref="C29:G29" si="7">SUM(C27:C28)</f>
        <v>166480</v>
      </c>
      <c r="D29" s="96">
        <f t="shared" si="7"/>
        <v>166480</v>
      </c>
      <c r="E29" s="28">
        <f t="shared" si="7"/>
        <v>-6000</v>
      </c>
      <c r="F29" s="28">
        <f t="shared" si="7"/>
        <v>160480</v>
      </c>
      <c r="G29" s="28">
        <f t="shared" si="7"/>
        <v>160480</v>
      </c>
      <c r="H29" s="28">
        <f t="shared" ref="H29:H58" si="8">G29-F29</f>
        <v>0</v>
      </c>
      <c r="I29" s="142"/>
      <c r="J29" s="10">
        <f>G29-C29</f>
        <v>-6000</v>
      </c>
      <c r="K29" s="102">
        <f>J29/C29</f>
        <v>-3.6040365209034121E-2</v>
      </c>
      <c r="L29" s="105">
        <f>M29/C29</f>
        <v>-5.2153751434645228E-2</v>
      </c>
      <c r="M29" s="97">
        <f>(G29*100)/101.7-C29</f>
        <v>-8682.5565388397372</v>
      </c>
    </row>
    <row r="30" spans="1:13" ht="17.25" thickBot="1" x14ac:dyDescent="0.3">
      <c r="A30" s="169"/>
      <c r="B30" s="185"/>
      <c r="C30" s="11"/>
      <c r="D30" s="12"/>
      <c r="E30" s="12"/>
      <c r="F30" s="12"/>
      <c r="G30" s="12"/>
      <c r="H30" s="12"/>
      <c r="I30" s="12"/>
      <c r="J30" s="13"/>
      <c r="K30" s="14"/>
      <c r="L30" s="14"/>
      <c r="M30" s="15"/>
    </row>
    <row r="31" spans="1:13" ht="17.25" thickBot="1" x14ac:dyDescent="0.3">
      <c r="A31" s="238" t="s">
        <v>114</v>
      </c>
      <c r="B31" s="179" t="s">
        <v>114</v>
      </c>
      <c r="C31" s="90">
        <v>185679</v>
      </c>
      <c r="D31" s="31">
        <v>185679</v>
      </c>
      <c r="E31" s="31">
        <f>F31-D31</f>
        <v>0</v>
      </c>
      <c r="F31" s="31">
        <v>185679</v>
      </c>
      <c r="G31" s="31">
        <v>185679</v>
      </c>
      <c r="H31" s="31">
        <f t="shared" si="8"/>
        <v>0</v>
      </c>
      <c r="I31" s="151"/>
      <c r="J31" s="30">
        <f>G31-C31</f>
        <v>0</v>
      </c>
      <c r="K31" s="91">
        <f>J31/C31</f>
        <v>0</v>
      </c>
      <c r="L31" s="92">
        <f>M31/C31</f>
        <v>-1.6715830875122961E-2</v>
      </c>
      <c r="M31" s="45">
        <f>(G31*100)/101.7-C31</f>
        <v>-3103.7787610619562</v>
      </c>
    </row>
    <row r="32" spans="1:13" ht="17.25" thickBot="1" x14ac:dyDescent="0.3">
      <c r="A32" s="240"/>
      <c r="B32" s="188" t="s">
        <v>142</v>
      </c>
      <c r="C32" s="95">
        <f t="shared" ref="C32:G32" si="9">SUM(C31)</f>
        <v>185679</v>
      </c>
      <c r="D32" s="96">
        <f t="shared" si="9"/>
        <v>185679</v>
      </c>
      <c r="E32" s="28">
        <f t="shared" si="9"/>
        <v>0</v>
      </c>
      <c r="F32" s="28">
        <f t="shared" si="9"/>
        <v>185679</v>
      </c>
      <c r="G32" s="28">
        <f t="shared" si="9"/>
        <v>185679</v>
      </c>
      <c r="H32" s="28">
        <f t="shared" si="8"/>
        <v>0</v>
      </c>
      <c r="I32" s="142"/>
      <c r="J32" s="10">
        <f>G32-C32</f>
        <v>0</v>
      </c>
      <c r="K32" s="102">
        <f>J32/C32</f>
        <v>0</v>
      </c>
      <c r="L32" s="105">
        <f>M32/C32</f>
        <v>-1.6715830875122961E-2</v>
      </c>
      <c r="M32" s="97">
        <f>(G32*100)/101.7-C32</f>
        <v>-3103.7787610619562</v>
      </c>
    </row>
    <row r="33" spans="1:13" ht="17.25" thickBot="1" x14ac:dyDescent="0.3">
      <c r="A33" s="169"/>
      <c r="B33" s="185"/>
      <c r="C33" s="11"/>
      <c r="D33" s="12"/>
      <c r="E33" s="12"/>
      <c r="F33" s="12"/>
      <c r="G33" s="12"/>
      <c r="H33" s="12"/>
      <c r="I33" s="12"/>
      <c r="J33" s="13"/>
      <c r="K33" s="14"/>
      <c r="L33" s="14"/>
      <c r="M33" s="15"/>
    </row>
    <row r="34" spans="1:13" ht="16.5" x14ac:dyDescent="0.25">
      <c r="A34" s="238" t="s">
        <v>115</v>
      </c>
      <c r="B34" s="24" t="s">
        <v>115</v>
      </c>
      <c r="C34" s="16">
        <v>52209</v>
      </c>
      <c r="D34" s="7">
        <v>52209</v>
      </c>
      <c r="E34" s="7">
        <f>F34-D34</f>
        <v>1098</v>
      </c>
      <c r="F34" s="7">
        <v>53307</v>
      </c>
      <c r="G34" s="7">
        <v>53307</v>
      </c>
      <c r="H34" s="7">
        <f t="shared" si="8"/>
        <v>0</v>
      </c>
      <c r="I34" s="64"/>
      <c r="J34" s="26">
        <f>G34-C34</f>
        <v>1098</v>
      </c>
      <c r="K34" s="77">
        <f>J34/C34</f>
        <v>2.1030856748836407E-2</v>
      </c>
      <c r="L34" s="79">
        <f>M34/C34</f>
        <v>3.9634776291410448E-3</v>
      </c>
      <c r="M34" s="8">
        <f>(G34*100)/101.7-C34</f>
        <v>206.92920353982481</v>
      </c>
    </row>
    <row r="35" spans="1:13" ht="17.25" thickBot="1" x14ac:dyDescent="0.3">
      <c r="A35" s="239"/>
      <c r="B35" s="23" t="s">
        <v>143</v>
      </c>
      <c r="C35" s="21">
        <v>5000</v>
      </c>
      <c r="D35" s="20">
        <v>5000</v>
      </c>
      <c r="E35" s="20">
        <f>F35-D35</f>
        <v>4750</v>
      </c>
      <c r="F35" s="20">
        <v>9750</v>
      </c>
      <c r="G35" s="20">
        <v>9750</v>
      </c>
      <c r="H35" s="20">
        <f t="shared" si="8"/>
        <v>0</v>
      </c>
      <c r="I35" s="152"/>
      <c r="J35" s="63">
        <f>G35-C35</f>
        <v>4750</v>
      </c>
      <c r="K35" s="78">
        <f>J35/C35</f>
        <v>0.95</v>
      </c>
      <c r="L35" s="80">
        <f>M35/C35</f>
        <v>0.91740412979351027</v>
      </c>
      <c r="M35" s="18">
        <f>(G35*100)/101.7-C35</f>
        <v>4587.0206489675511</v>
      </c>
    </row>
    <row r="36" spans="1:13" ht="17.25" thickBot="1" x14ac:dyDescent="0.3">
      <c r="A36" s="240"/>
      <c r="B36" s="188" t="s">
        <v>144</v>
      </c>
      <c r="C36" s="95">
        <f t="shared" ref="C36:G36" si="10">SUM(C34:C35)</f>
        <v>57209</v>
      </c>
      <c r="D36" s="96">
        <f t="shared" si="10"/>
        <v>57209</v>
      </c>
      <c r="E36" s="28">
        <f t="shared" si="10"/>
        <v>5848</v>
      </c>
      <c r="F36" s="28">
        <f t="shared" si="10"/>
        <v>63057</v>
      </c>
      <c r="G36" s="28">
        <f t="shared" si="10"/>
        <v>63057</v>
      </c>
      <c r="H36" s="28">
        <f t="shared" si="8"/>
        <v>0</v>
      </c>
      <c r="I36" s="142"/>
      <c r="J36" s="10">
        <f>G36-C36</f>
        <v>5848</v>
      </c>
      <c r="K36" s="102">
        <f>J36/C36</f>
        <v>0.10222167840724361</v>
      </c>
      <c r="L36" s="105">
        <f>M36/C36</f>
        <v>8.379712724409398E-2</v>
      </c>
      <c r="M36" s="97">
        <f>(G36*100)/101.7-C36</f>
        <v>4793.9498525073723</v>
      </c>
    </row>
    <row r="37" spans="1:13" ht="17.25" thickBot="1" x14ac:dyDescent="0.3">
      <c r="A37" s="169"/>
      <c r="B37" s="185"/>
      <c r="C37" s="11"/>
      <c r="D37" s="12"/>
      <c r="E37" s="12"/>
      <c r="F37" s="12"/>
      <c r="G37" s="12"/>
      <c r="H37" s="12"/>
      <c r="I37" s="12"/>
      <c r="J37" s="13"/>
      <c r="K37" s="14"/>
      <c r="L37" s="14"/>
      <c r="M37" s="15"/>
    </row>
    <row r="38" spans="1:13" ht="17.25" thickBot="1" x14ac:dyDescent="0.3">
      <c r="A38" s="238" t="s">
        <v>116</v>
      </c>
      <c r="B38" s="179" t="s">
        <v>116</v>
      </c>
      <c r="C38" s="90">
        <v>4764</v>
      </c>
      <c r="D38" s="31">
        <v>4764</v>
      </c>
      <c r="E38" s="31">
        <f>F38-D38</f>
        <v>0</v>
      </c>
      <c r="F38" s="31">
        <v>4764</v>
      </c>
      <c r="G38" s="31">
        <v>4764</v>
      </c>
      <c r="H38" s="31">
        <f t="shared" si="8"/>
        <v>0</v>
      </c>
      <c r="I38" s="151"/>
      <c r="J38" s="30">
        <f>G38-C38</f>
        <v>0</v>
      </c>
      <c r="K38" s="91">
        <f>J38/C38</f>
        <v>0</v>
      </c>
      <c r="L38" s="92">
        <f>M38/C38</f>
        <v>-1.6715830875122958E-2</v>
      </c>
      <c r="M38" s="45">
        <f>(G38*100)/101.7-C38</f>
        <v>-79.634218289085766</v>
      </c>
    </row>
    <row r="39" spans="1:13" ht="17.25" thickBot="1" x14ac:dyDescent="0.3">
      <c r="A39" s="240"/>
      <c r="B39" s="188" t="s">
        <v>145</v>
      </c>
      <c r="C39" s="95">
        <f t="shared" ref="C39:G39" si="11">SUM(C38)</f>
        <v>4764</v>
      </c>
      <c r="D39" s="96">
        <f t="shared" si="11"/>
        <v>4764</v>
      </c>
      <c r="E39" s="28">
        <f t="shared" si="11"/>
        <v>0</v>
      </c>
      <c r="F39" s="28">
        <f t="shared" si="11"/>
        <v>4764</v>
      </c>
      <c r="G39" s="28">
        <f t="shared" si="11"/>
        <v>4764</v>
      </c>
      <c r="H39" s="28">
        <f t="shared" si="8"/>
        <v>0</v>
      </c>
      <c r="I39" s="142"/>
      <c r="J39" s="10">
        <f>G39-C39</f>
        <v>0</v>
      </c>
      <c r="K39" s="102">
        <f>J39/C39</f>
        <v>0</v>
      </c>
      <c r="L39" s="105">
        <f>M39/C39</f>
        <v>-1.6715830875122958E-2</v>
      </c>
      <c r="M39" s="97">
        <f>(G39*100)/101.7-C39</f>
        <v>-79.634218289085766</v>
      </c>
    </row>
    <row r="40" spans="1:13" ht="17.25" thickBot="1" x14ac:dyDescent="0.3">
      <c r="A40" s="169"/>
      <c r="B40" s="185"/>
      <c r="C40" s="11"/>
      <c r="D40" s="12"/>
      <c r="E40" s="12"/>
      <c r="F40" s="12"/>
      <c r="G40" s="12"/>
      <c r="H40" s="12"/>
      <c r="I40" s="12"/>
      <c r="J40" s="13"/>
      <c r="K40" s="14"/>
      <c r="L40" s="14"/>
      <c r="M40" s="15"/>
    </row>
    <row r="41" spans="1:13" ht="50.25" customHeight="1" thickBot="1" x14ac:dyDescent="0.3">
      <c r="A41" s="238" t="s">
        <v>117</v>
      </c>
      <c r="B41" s="179" t="s">
        <v>146</v>
      </c>
      <c r="C41" s="90">
        <v>31835</v>
      </c>
      <c r="D41" s="31">
        <v>31835</v>
      </c>
      <c r="E41" s="31">
        <f>F41-D41</f>
        <v>-1500</v>
      </c>
      <c r="F41" s="31">
        <v>30335</v>
      </c>
      <c r="G41" s="31">
        <v>30335</v>
      </c>
      <c r="H41" s="31">
        <f t="shared" si="8"/>
        <v>0</v>
      </c>
      <c r="I41" s="151"/>
      <c r="J41" s="30">
        <f>G41-C41</f>
        <v>-1500</v>
      </c>
      <c r="K41" s="91">
        <f>J41/C41</f>
        <v>-4.7117951939689019E-2</v>
      </c>
      <c r="L41" s="92">
        <f>M41/C41</f>
        <v>-6.3046167099005943E-2</v>
      </c>
      <c r="M41" s="45">
        <f>(G41*100)/101.7-C41</f>
        <v>-2007.074729596854</v>
      </c>
    </row>
    <row r="42" spans="1:13" ht="33.75" thickBot="1" x14ac:dyDescent="0.3">
      <c r="A42" s="240"/>
      <c r="B42" s="188" t="s">
        <v>147</v>
      </c>
      <c r="C42" s="95">
        <f t="shared" ref="C42:G42" si="12">SUM(C41)</f>
        <v>31835</v>
      </c>
      <c r="D42" s="96">
        <f t="shared" si="12"/>
        <v>31835</v>
      </c>
      <c r="E42" s="28">
        <f t="shared" si="12"/>
        <v>-1500</v>
      </c>
      <c r="F42" s="28">
        <f t="shared" si="12"/>
        <v>30335</v>
      </c>
      <c r="G42" s="28">
        <f t="shared" si="12"/>
        <v>30335</v>
      </c>
      <c r="H42" s="28">
        <f t="shared" si="8"/>
        <v>0</v>
      </c>
      <c r="I42" s="142"/>
      <c r="J42" s="10">
        <f>G42-C42</f>
        <v>-1500</v>
      </c>
      <c r="K42" s="102">
        <f>J42/C42</f>
        <v>-4.7117951939689019E-2</v>
      </c>
      <c r="L42" s="105">
        <f>M42/C42</f>
        <v>-6.3046167099005943E-2</v>
      </c>
      <c r="M42" s="97">
        <f>(G42*100)/101.7-C42</f>
        <v>-2007.074729596854</v>
      </c>
    </row>
    <row r="43" spans="1:13" ht="17.25" thickBot="1" x14ac:dyDescent="0.3">
      <c r="A43" s="169"/>
      <c r="B43" s="185"/>
      <c r="C43" s="11"/>
      <c r="D43" s="12"/>
      <c r="E43" s="12"/>
      <c r="F43" s="12"/>
      <c r="G43" s="12"/>
      <c r="H43" s="12"/>
      <c r="I43" s="12"/>
      <c r="J43" s="13"/>
      <c r="K43" s="14"/>
      <c r="L43" s="14"/>
      <c r="M43" s="15"/>
    </row>
    <row r="44" spans="1:13" ht="33" customHeight="1" x14ac:dyDescent="0.25">
      <c r="A44" s="238" t="s">
        <v>118</v>
      </c>
      <c r="B44" s="59" t="s">
        <v>148</v>
      </c>
      <c r="C44" s="16">
        <v>23006</v>
      </c>
      <c r="D44" s="7">
        <v>23006</v>
      </c>
      <c r="E44" s="7">
        <f>F44-D44</f>
        <v>-883</v>
      </c>
      <c r="F44" s="7">
        <v>22123</v>
      </c>
      <c r="G44" s="7">
        <v>22123</v>
      </c>
      <c r="H44" s="7">
        <f t="shared" si="8"/>
        <v>0</v>
      </c>
      <c r="I44" s="64"/>
      <c r="J44" s="26">
        <f>G44-C44</f>
        <v>-883</v>
      </c>
      <c r="K44" s="77">
        <f>J44/C44</f>
        <v>-3.8381291836912107E-2</v>
      </c>
      <c r="L44" s="79">
        <f>M44/C44</f>
        <v>-5.4455547528920414E-2</v>
      </c>
      <c r="M44" s="8">
        <f>(G44*100)/101.7-C44</f>
        <v>-1252.8043264503431</v>
      </c>
    </row>
    <row r="45" spans="1:13" ht="33" x14ac:dyDescent="0.25">
      <c r="A45" s="239"/>
      <c r="B45" s="66" t="s">
        <v>149</v>
      </c>
      <c r="C45" s="62">
        <v>10971</v>
      </c>
      <c r="D45" s="34">
        <v>10971</v>
      </c>
      <c r="E45" s="34">
        <f t="shared" ref="E45:E46" si="13">F45-D45</f>
        <v>-460</v>
      </c>
      <c r="F45" s="34">
        <v>10511</v>
      </c>
      <c r="G45" s="34">
        <v>10511</v>
      </c>
      <c r="H45" s="34">
        <f t="shared" si="8"/>
        <v>0</v>
      </c>
      <c r="I45" s="138"/>
      <c r="J45" s="32">
        <f>G45-C45</f>
        <v>-460</v>
      </c>
      <c r="K45" s="86">
        <f>J45/C45</f>
        <v>-4.1928721174004195E-2</v>
      </c>
      <c r="L45" s="87">
        <f>M45/C45</f>
        <v>-5.7943678637172355E-2</v>
      </c>
      <c r="M45" s="33">
        <f>(G45*100)/101.7-C45</f>
        <v>-635.70009832841788</v>
      </c>
    </row>
    <row r="46" spans="1:13" ht="33.75" thickBot="1" x14ac:dyDescent="0.3">
      <c r="A46" s="239"/>
      <c r="B46" s="61" t="s">
        <v>150</v>
      </c>
      <c r="C46" s="21">
        <v>2193</v>
      </c>
      <c r="D46" s="20">
        <v>2193</v>
      </c>
      <c r="E46" s="20">
        <f t="shared" si="13"/>
        <v>-439</v>
      </c>
      <c r="F46" s="20">
        <v>1754</v>
      </c>
      <c r="G46" s="20">
        <v>1754</v>
      </c>
      <c r="H46" s="20">
        <f t="shared" si="8"/>
        <v>0</v>
      </c>
      <c r="I46" s="152"/>
      <c r="J46" s="63">
        <f>G46-C46</f>
        <v>-439</v>
      </c>
      <c r="K46" s="78">
        <f>J46/C46</f>
        <v>-0.20018239854081168</v>
      </c>
      <c r="L46" s="80">
        <f>M46/C46</f>
        <v>-0.21355201429774992</v>
      </c>
      <c r="M46" s="18">
        <f>(G46*100)/101.7-C46</f>
        <v>-468.31956735496556</v>
      </c>
    </row>
    <row r="47" spans="1:13" ht="17.25" thickBot="1" x14ac:dyDescent="0.3">
      <c r="A47" s="240"/>
      <c r="B47" s="188" t="s">
        <v>151</v>
      </c>
      <c r="C47" s="95">
        <f t="shared" ref="C47:G47" si="14">SUM(C44:C46)</f>
        <v>36170</v>
      </c>
      <c r="D47" s="96">
        <f t="shared" si="14"/>
        <v>36170</v>
      </c>
      <c r="E47" s="28">
        <f t="shared" si="14"/>
        <v>-1782</v>
      </c>
      <c r="F47" s="28">
        <f t="shared" si="14"/>
        <v>34388</v>
      </c>
      <c r="G47" s="28">
        <f t="shared" si="14"/>
        <v>34388</v>
      </c>
      <c r="H47" s="28">
        <f t="shared" si="8"/>
        <v>0</v>
      </c>
      <c r="I47" s="142"/>
      <c r="J47" s="10">
        <f>G47-C47</f>
        <v>-1782</v>
      </c>
      <c r="K47" s="102">
        <f>J47/C47</f>
        <v>-4.9267348631462538E-2</v>
      </c>
      <c r="L47" s="105">
        <f>M47/C47</f>
        <v>-6.515963483919629E-2</v>
      </c>
      <c r="M47" s="97">
        <f>(G47*100)/101.7-C47</f>
        <v>-2356.8239921337299</v>
      </c>
    </row>
    <row r="48" spans="1:13" ht="17.25" thickBot="1" x14ac:dyDescent="0.3">
      <c r="A48" s="169"/>
      <c r="B48" s="185"/>
      <c r="C48" s="11"/>
      <c r="D48" s="12"/>
      <c r="E48" s="12"/>
      <c r="F48" s="12"/>
      <c r="G48" s="12"/>
      <c r="H48" s="12"/>
      <c r="I48" s="12"/>
      <c r="J48" s="13"/>
      <c r="K48" s="14"/>
      <c r="L48" s="14"/>
      <c r="M48" s="15"/>
    </row>
    <row r="49" spans="1:15" ht="33.75" customHeight="1" thickBot="1" x14ac:dyDescent="0.3">
      <c r="A49" s="238" t="s">
        <v>119</v>
      </c>
      <c r="B49" s="179" t="s">
        <v>152</v>
      </c>
      <c r="C49" s="90">
        <v>23891</v>
      </c>
      <c r="D49" s="31">
        <v>23891</v>
      </c>
      <c r="E49" s="31">
        <f>F49-D49</f>
        <v>-1286</v>
      </c>
      <c r="F49" s="31">
        <v>22605</v>
      </c>
      <c r="G49" s="31">
        <v>22605</v>
      </c>
      <c r="H49" s="31">
        <f t="shared" si="8"/>
        <v>0</v>
      </c>
      <c r="I49" s="151"/>
      <c r="J49" s="30">
        <f>G49-C49</f>
        <v>-1286</v>
      </c>
      <c r="K49" s="91">
        <f>J49/C49</f>
        <v>-5.382780126407434E-2</v>
      </c>
      <c r="L49" s="92">
        <f>M49/C49</f>
        <v>-6.9643855716887249E-2</v>
      </c>
      <c r="M49" s="45">
        <f>(G49*100)/101.7-C49</f>
        <v>-1663.8613569321533</v>
      </c>
    </row>
    <row r="50" spans="1:15" ht="38.25" customHeight="1" thickBot="1" x14ac:dyDescent="0.3">
      <c r="A50" s="240"/>
      <c r="B50" s="188" t="s">
        <v>153</v>
      </c>
      <c r="C50" s="95">
        <f t="shared" ref="C50:G50" si="15">SUM(C49)</f>
        <v>23891</v>
      </c>
      <c r="D50" s="96">
        <f t="shared" si="15"/>
        <v>23891</v>
      </c>
      <c r="E50" s="28">
        <f t="shared" si="15"/>
        <v>-1286</v>
      </c>
      <c r="F50" s="28">
        <f t="shared" si="15"/>
        <v>22605</v>
      </c>
      <c r="G50" s="28">
        <f t="shared" si="15"/>
        <v>22605</v>
      </c>
      <c r="H50" s="28">
        <f t="shared" si="8"/>
        <v>0</v>
      </c>
      <c r="I50" s="142"/>
      <c r="J50" s="10">
        <f>G50-C50</f>
        <v>-1286</v>
      </c>
      <c r="K50" s="102">
        <f>J50/C50</f>
        <v>-5.382780126407434E-2</v>
      </c>
      <c r="L50" s="105">
        <f>M50/C50</f>
        <v>-6.9643855716887249E-2</v>
      </c>
      <c r="M50" s="97">
        <f>(G50*100)/101.7-C50</f>
        <v>-1663.8613569321533</v>
      </c>
    </row>
    <row r="51" spans="1:15" ht="17.25" thickBot="1" x14ac:dyDescent="0.3">
      <c r="A51" s="169"/>
      <c r="B51" s="185"/>
      <c r="C51" s="11"/>
      <c r="D51" s="12"/>
      <c r="E51" s="12"/>
      <c r="F51" s="12"/>
      <c r="G51" s="12"/>
      <c r="H51" s="12"/>
      <c r="I51" s="12"/>
      <c r="J51" s="13"/>
      <c r="K51" s="14"/>
      <c r="L51" s="14"/>
      <c r="M51" s="15"/>
    </row>
    <row r="52" spans="1:15" ht="17.25" thickBot="1" x14ac:dyDescent="0.3">
      <c r="A52" s="238" t="s">
        <v>120</v>
      </c>
      <c r="B52" s="179" t="s">
        <v>120</v>
      </c>
      <c r="C52" s="90">
        <v>3526</v>
      </c>
      <c r="D52" s="31">
        <v>3526</v>
      </c>
      <c r="E52" s="31">
        <f>F52-D52</f>
        <v>-374</v>
      </c>
      <c r="F52" s="31">
        <v>3152</v>
      </c>
      <c r="G52" s="31">
        <v>3526</v>
      </c>
      <c r="H52" s="31">
        <f t="shared" si="8"/>
        <v>374</v>
      </c>
      <c r="I52" s="151"/>
      <c r="J52" s="30">
        <f>G52-C52</f>
        <v>0</v>
      </c>
      <c r="K52" s="91">
        <f>J52/C52</f>
        <v>0</v>
      </c>
      <c r="L52" s="92">
        <f>M52/C52</f>
        <v>-1.6715830875122913E-2</v>
      </c>
      <c r="M52" s="45">
        <f>(G52*100)/101.7-C52</f>
        <v>-58.940019665683394</v>
      </c>
    </row>
    <row r="53" spans="1:15" ht="17.25" thickBot="1" x14ac:dyDescent="0.3">
      <c r="A53" s="240"/>
      <c r="B53" s="188" t="s">
        <v>154</v>
      </c>
      <c r="C53" s="95">
        <f t="shared" ref="C53:G53" si="16">SUM(C52)</f>
        <v>3526</v>
      </c>
      <c r="D53" s="96">
        <f t="shared" si="16"/>
        <v>3526</v>
      </c>
      <c r="E53" s="28">
        <f t="shared" si="16"/>
        <v>-374</v>
      </c>
      <c r="F53" s="28">
        <f t="shared" si="16"/>
        <v>3152</v>
      </c>
      <c r="G53" s="28">
        <f t="shared" si="16"/>
        <v>3526</v>
      </c>
      <c r="H53" s="28">
        <f t="shared" si="8"/>
        <v>374</v>
      </c>
      <c r="I53" s="142"/>
      <c r="J53" s="10">
        <f>G53-C53</f>
        <v>0</v>
      </c>
      <c r="K53" s="102">
        <f>J53/C53</f>
        <v>0</v>
      </c>
      <c r="L53" s="105">
        <f>M53/C53</f>
        <v>-1.6715830875122913E-2</v>
      </c>
      <c r="M53" s="97">
        <f>(G53*100)/101.7-C53</f>
        <v>-58.940019665683394</v>
      </c>
    </row>
    <row r="54" spans="1:15" ht="17.25" thickBot="1" x14ac:dyDescent="0.3">
      <c r="A54" s="169"/>
      <c r="B54" s="185"/>
      <c r="C54" s="11"/>
      <c r="D54" s="12"/>
      <c r="E54" s="12"/>
      <c r="F54" s="12"/>
      <c r="G54" s="12"/>
      <c r="H54" s="12"/>
      <c r="I54" s="12"/>
      <c r="J54" s="13"/>
      <c r="K54" s="14"/>
      <c r="L54" s="14"/>
      <c r="M54" s="15"/>
    </row>
    <row r="55" spans="1:15" ht="50.25" customHeight="1" thickBot="1" x14ac:dyDescent="0.3">
      <c r="A55" s="238" t="s">
        <v>121</v>
      </c>
      <c r="B55" s="179" t="s">
        <v>121</v>
      </c>
      <c r="C55" s="90">
        <v>14686</v>
      </c>
      <c r="D55" s="31">
        <v>14686</v>
      </c>
      <c r="E55" s="31">
        <f>F55-D55</f>
        <v>-1453</v>
      </c>
      <c r="F55" s="31">
        <v>13233</v>
      </c>
      <c r="G55" s="31">
        <v>13233</v>
      </c>
      <c r="H55" s="31">
        <f t="shared" si="8"/>
        <v>0</v>
      </c>
      <c r="I55" s="151"/>
      <c r="J55" s="30">
        <f>G55-C55</f>
        <v>-1453</v>
      </c>
      <c r="K55" s="91">
        <f>J55/C55</f>
        <v>-9.8937763856734307E-2</v>
      </c>
      <c r="L55" s="92">
        <f>M55/C55</f>
        <v>-0.11399976780406522</v>
      </c>
      <c r="M55" s="45">
        <f>(G55*100)/101.7-C55</f>
        <v>-1674.2005899705018</v>
      </c>
    </row>
    <row r="56" spans="1:15" ht="40.5" customHeight="1" thickBot="1" x14ac:dyDescent="0.3">
      <c r="A56" s="240"/>
      <c r="B56" s="188" t="s">
        <v>155</v>
      </c>
      <c r="C56" s="95">
        <f t="shared" ref="C56:G56" si="17">SUM(C55)</f>
        <v>14686</v>
      </c>
      <c r="D56" s="96">
        <f t="shared" si="17"/>
        <v>14686</v>
      </c>
      <c r="E56" s="28">
        <f t="shared" si="17"/>
        <v>-1453</v>
      </c>
      <c r="F56" s="28">
        <f t="shared" si="17"/>
        <v>13233</v>
      </c>
      <c r="G56" s="28">
        <f t="shared" si="17"/>
        <v>13233</v>
      </c>
      <c r="H56" s="28">
        <f t="shared" si="8"/>
        <v>0</v>
      </c>
      <c r="I56" s="142"/>
      <c r="J56" s="10">
        <f>G56-C56</f>
        <v>-1453</v>
      </c>
      <c r="K56" s="102">
        <f>J56/C56</f>
        <v>-9.8937763856734307E-2</v>
      </c>
      <c r="L56" s="105">
        <f>M56/C56</f>
        <v>-0.11399976780406522</v>
      </c>
      <c r="M56" s="97">
        <f>(G56*100)/101.7-C56</f>
        <v>-1674.2005899705018</v>
      </c>
    </row>
    <row r="57" spans="1:15" ht="17.25" thickBot="1" x14ac:dyDescent="0.3">
      <c r="A57" s="169"/>
      <c r="B57" s="1"/>
      <c r="C57" s="11"/>
      <c r="D57" s="12"/>
      <c r="E57" s="12"/>
      <c r="F57" s="12"/>
      <c r="G57" s="12"/>
      <c r="H57" s="12"/>
      <c r="I57" s="144"/>
      <c r="J57" s="13"/>
      <c r="K57" s="14"/>
      <c r="L57" s="14"/>
      <c r="M57" s="15"/>
    </row>
    <row r="58" spans="1:15" ht="20.25" customHeight="1" thickBot="1" x14ac:dyDescent="0.3">
      <c r="A58" s="250" t="s">
        <v>156</v>
      </c>
      <c r="B58" s="251"/>
      <c r="C58" s="106">
        <f>C7+C11+C14+C20+C25+C29+C32+C36+C39+C42+C47+C50+C53+C56</f>
        <v>628474</v>
      </c>
      <c r="D58" s="107">
        <f>D7+D11+D14+D20+D25+D29+D32+D36+D39+D42+D47+D50+D53+D56</f>
        <v>612974</v>
      </c>
      <c r="E58" s="107">
        <f>E7+E11+E14+E20+E25+E29+E32+E36+E39+E42+E47+E50+E53+E56</f>
        <v>-25341</v>
      </c>
      <c r="F58" s="107">
        <f>F7+F11+F14+F20+F25+F29+F32+F36+F39+F42+F47+F50+F53+F56</f>
        <v>587633</v>
      </c>
      <c r="G58" s="107">
        <f>G7+G11+G14+G20+G25+G29+G32+G36+G39+G42+G47+G50+G53+G56</f>
        <v>587633</v>
      </c>
      <c r="H58" s="107">
        <f t="shared" si="8"/>
        <v>0</v>
      </c>
      <c r="I58" s="153"/>
      <c r="J58" s="106">
        <f>G58-C58</f>
        <v>-40841</v>
      </c>
      <c r="K58" s="111">
        <f>J58/C58</f>
        <v>-6.4984390762386351E-2</v>
      </c>
      <c r="L58" s="112">
        <f>M58/C58</f>
        <v>-8.0613953552002418E-2</v>
      </c>
      <c r="M58" s="113">
        <f>(G58*100)/101.7-C58</f>
        <v>-50663.773844641168</v>
      </c>
    </row>
    <row r="60" spans="1:15" ht="16.5" x14ac:dyDescent="0.2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8"/>
      <c r="M60" s="47"/>
    </row>
    <row r="61" spans="1:15" ht="17.25" thickBot="1" x14ac:dyDescent="0.3">
      <c r="A61" s="51"/>
      <c r="B61" s="11"/>
      <c r="C61" s="11"/>
      <c r="D61" s="12"/>
      <c r="E61" s="12"/>
      <c r="F61" s="12"/>
      <c r="G61" s="12"/>
      <c r="H61" s="12"/>
      <c r="I61" s="12"/>
      <c r="J61" s="47"/>
      <c r="K61" s="48"/>
      <c r="L61" s="48"/>
      <c r="M61" s="47"/>
    </row>
    <row r="62" spans="1:15" ht="23.25" thickBot="1" x14ac:dyDescent="0.3">
      <c r="A62" s="233" t="s">
        <v>81</v>
      </c>
      <c r="B62" s="234"/>
      <c r="C62" s="234"/>
      <c r="D62" s="234"/>
      <c r="E62" s="234"/>
      <c r="F62" s="234"/>
      <c r="G62" s="234"/>
      <c r="H62" s="234"/>
      <c r="I62" s="234"/>
      <c r="J62" s="231" t="s">
        <v>273</v>
      </c>
      <c r="K62" s="232"/>
      <c r="L62" s="231" t="s">
        <v>274</v>
      </c>
      <c r="M62" s="232"/>
    </row>
    <row r="63" spans="1:15" ht="90.75" customHeight="1" thickBot="1" x14ac:dyDescent="0.3">
      <c r="A63" s="222" t="s">
        <v>19</v>
      </c>
      <c r="B63" s="209" t="s">
        <v>25</v>
      </c>
      <c r="C63" s="225" t="s">
        <v>292</v>
      </c>
      <c r="D63" s="184" t="s">
        <v>293</v>
      </c>
      <c r="E63" s="184" t="s">
        <v>303</v>
      </c>
      <c r="F63" s="170" t="s">
        <v>295</v>
      </c>
      <c r="G63" s="184" t="s">
        <v>296</v>
      </c>
      <c r="H63" s="184" t="s">
        <v>297</v>
      </c>
      <c r="I63" s="135" t="s">
        <v>298</v>
      </c>
      <c r="J63" s="225" t="s">
        <v>299</v>
      </c>
      <c r="K63" s="226" t="s">
        <v>300</v>
      </c>
      <c r="L63" s="227" t="s">
        <v>301</v>
      </c>
      <c r="M63" s="228" t="s">
        <v>302</v>
      </c>
      <c r="O63" s="17"/>
    </row>
    <row r="64" spans="1:15" ht="16.5" x14ac:dyDescent="0.25">
      <c r="A64" s="238" t="s">
        <v>108</v>
      </c>
      <c r="B64" s="59" t="s">
        <v>122</v>
      </c>
      <c r="C64" s="16">
        <v>10325</v>
      </c>
      <c r="D64" s="7">
        <v>10325</v>
      </c>
      <c r="E64" s="7">
        <f>F64-D64</f>
        <v>-5875</v>
      </c>
      <c r="F64" s="7">
        <v>4450</v>
      </c>
      <c r="G64" s="7">
        <v>4450</v>
      </c>
      <c r="H64" s="7">
        <f>G64-F64</f>
        <v>0</v>
      </c>
      <c r="I64" s="64"/>
      <c r="J64" s="26">
        <f t="shared" ref="J64:J95" si="18">G64-C64</f>
        <v>-5875</v>
      </c>
      <c r="K64" s="77">
        <f>J64/C64</f>
        <v>-0.56900726392251821</v>
      </c>
      <c r="L64" s="79">
        <f>M64/C64</f>
        <v>-0.57621166560719583</v>
      </c>
      <c r="M64" s="8">
        <f t="shared" ref="M64:M95" si="19">(G64*100)/101.7-C64</f>
        <v>-5949.3854473942974</v>
      </c>
    </row>
    <row r="65" spans="1:13" ht="17.25" thickBot="1" x14ac:dyDescent="0.3">
      <c r="A65" s="239"/>
      <c r="B65" s="66" t="s">
        <v>123</v>
      </c>
      <c r="C65" s="21">
        <v>81308</v>
      </c>
      <c r="D65" s="20">
        <v>35808</v>
      </c>
      <c r="E65" s="20">
        <f>F65-D65</f>
        <v>53269</v>
      </c>
      <c r="F65" s="20">
        <v>89077</v>
      </c>
      <c r="G65" s="20">
        <v>89077</v>
      </c>
      <c r="H65" s="20">
        <f t="shared" ref="H65:H112" si="20">G65-F65</f>
        <v>0</v>
      </c>
      <c r="I65" s="152"/>
      <c r="J65" s="63">
        <f t="shared" si="18"/>
        <v>7769</v>
      </c>
      <c r="K65" s="78">
        <f>J65/C65</f>
        <v>9.5550253357603185E-2</v>
      </c>
      <c r="L65" s="80">
        <f>M65/C65</f>
        <v>7.7237220607279375E-2</v>
      </c>
      <c r="M65" s="18">
        <f t="shared" si="19"/>
        <v>6280.0039331366715</v>
      </c>
    </row>
    <row r="66" spans="1:13" ht="17.25" thickBot="1" x14ac:dyDescent="0.3">
      <c r="A66" s="240"/>
      <c r="B66" s="188" t="s">
        <v>125</v>
      </c>
      <c r="C66" s="95">
        <f t="shared" ref="C66" si="21">SUM(C64:C65)</f>
        <v>91633</v>
      </c>
      <c r="D66" s="96">
        <f t="shared" ref="D66" si="22">SUM(D64:D65)</f>
        <v>46133</v>
      </c>
      <c r="E66" s="28">
        <f t="shared" ref="E66" si="23">SUM(E64:E65)</f>
        <v>47394</v>
      </c>
      <c r="F66" s="28">
        <f t="shared" ref="F66:G66" si="24">SUM(F64:F65)</f>
        <v>93527</v>
      </c>
      <c r="G66" s="28">
        <f t="shared" si="24"/>
        <v>93527</v>
      </c>
      <c r="H66" s="28">
        <f t="shared" si="20"/>
        <v>0</v>
      </c>
      <c r="I66" s="142"/>
      <c r="J66" s="10">
        <f t="shared" si="18"/>
        <v>1894</v>
      </c>
      <c r="K66" s="102">
        <f>J66/C66</f>
        <v>2.0669409492213502E-2</v>
      </c>
      <c r="L66" s="105">
        <f>M66/C66</f>
        <v>3.6080722637300924E-3</v>
      </c>
      <c r="M66" s="97">
        <f t="shared" si="19"/>
        <v>330.61848574237956</v>
      </c>
    </row>
    <row r="67" spans="1:13" ht="17.25" thickBot="1" x14ac:dyDescent="0.3">
      <c r="A67" s="169"/>
      <c r="B67" s="1"/>
      <c r="C67" s="11"/>
      <c r="D67" s="12"/>
      <c r="E67" s="12"/>
      <c r="F67" s="12"/>
      <c r="G67" s="12"/>
      <c r="H67" s="12"/>
      <c r="I67" s="12"/>
      <c r="J67" s="13"/>
      <c r="K67" s="14"/>
      <c r="L67" s="14"/>
      <c r="M67" s="15"/>
    </row>
    <row r="68" spans="1:13" ht="16.5" x14ac:dyDescent="0.25">
      <c r="A68" s="238" t="s">
        <v>109</v>
      </c>
      <c r="B68" s="24" t="s">
        <v>126</v>
      </c>
      <c r="C68" s="16">
        <v>500</v>
      </c>
      <c r="D68" s="7">
        <v>500</v>
      </c>
      <c r="E68" s="7">
        <f>F68-D68</f>
        <v>2562</v>
      </c>
      <c r="F68" s="7">
        <v>3062</v>
      </c>
      <c r="G68" s="7">
        <v>3062</v>
      </c>
      <c r="H68" s="7">
        <f t="shared" si="20"/>
        <v>0</v>
      </c>
      <c r="I68" s="64"/>
      <c r="J68" s="26">
        <f t="shared" si="18"/>
        <v>2562</v>
      </c>
      <c r="K68" s="77">
        <f>J68/C68</f>
        <v>5.1239999999999997</v>
      </c>
      <c r="L68" s="79">
        <f>M68/C68</f>
        <v>5.0216322517207477</v>
      </c>
      <c r="M68" s="8">
        <f t="shared" si="19"/>
        <v>2510.8161258603736</v>
      </c>
    </row>
    <row r="69" spans="1:13" ht="17.25" thickBot="1" x14ac:dyDescent="0.3">
      <c r="A69" s="239"/>
      <c r="B69" s="23" t="s">
        <v>127</v>
      </c>
      <c r="C69" s="21">
        <v>2479</v>
      </c>
      <c r="D69" s="20">
        <v>2479</v>
      </c>
      <c r="E69" s="20">
        <f>F69-D69</f>
        <v>0</v>
      </c>
      <c r="F69" s="20">
        <v>2479</v>
      </c>
      <c r="G69" s="20">
        <v>2479</v>
      </c>
      <c r="H69" s="20">
        <f t="shared" si="20"/>
        <v>0</v>
      </c>
      <c r="I69" s="152"/>
      <c r="J69" s="63">
        <f t="shared" si="18"/>
        <v>0</v>
      </c>
      <c r="K69" s="78">
        <f>J69/C69</f>
        <v>0</v>
      </c>
      <c r="L69" s="80">
        <f>M69/C69</f>
        <v>-1.671583087512293E-2</v>
      </c>
      <c r="M69" s="18">
        <f t="shared" si="19"/>
        <v>-41.438544739429744</v>
      </c>
    </row>
    <row r="70" spans="1:13" ht="17.25" thickBot="1" x14ac:dyDescent="0.3">
      <c r="A70" s="240"/>
      <c r="B70" s="188" t="s">
        <v>128</v>
      </c>
      <c r="C70" s="95">
        <f t="shared" ref="C70" si="25">SUM(C68:C69)</f>
        <v>2979</v>
      </c>
      <c r="D70" s="96">
        <f t="shared" ref="D70" si="26">SUM(D68:D69)</f>
        <v>2979</v>
      </c>
      <c r="E70" s="28">
        <f t="shared" ref="E70" si="27">SUM(E68:E69)</f>
        <v>2562</v>
      </c>
      <c r="F70" s="28">
        <f t="shared" ref="F70:G70" si="28">SUM(F68:F69)</f>
        <v>5541</v>
      </c>
      <c r="G70" s="28">
        <f t="shared" si="28"/>
        <v>5541</v>
      </c>
      <c r="H70" s="28">
        <f t="shared" si="20"/>
        <v>0</v>
      </c>
      <c r="I70" s="142"/>
      <c r="J70" s="10">
        <f t="shared" si="18"/>
        <v>2562</v>
      </c>
      <c r="K70" s="102">
        <f>J70/C70</f>
        <v>0.86002014098690838</v>
      </c>
      <c r="L70" s="105">
        <f>M70/C70</f>
        <v>0.8289283588858487</v>
      </c>
      <c r="M70" s="97">
        <f t="shared" si="19"/>
        <v>2469.3775811209434</v>
      </c>
    </row>
    <row r="71" spans="1:13" ht="17.25" thickBot="1" x14ac:dyDescent="0.3">
      <c r="A71" s="169"/>
      <c r="B71" s="185"/>
      <c r="C71" s="11"/>
      <c r="D71" s="12"/>
      <c r="E71" s="12"/>
      <c r="F71" s="12"/>
      <c r="G71" s="12"/>
      <c r="H71" s="12"/>
      <c r="I71" s="12"/>
      <c r="J71" s="13"/>
      <c r="K71" s="14"/>
      <c r="L71" s="14"/>
      <c r="M71" s="15"/>
    </row>
    <row r="72" spans="1:13" ht="16.5" x14ac:dyDescent="0.25">
      <c r="A72" s="238" t="s">
        <v>111</v>
      </c>
      <c r="B72" s="59" t="s">
        <v>130</v>
      </c>
      <c r="C72" s="16">
        <v>26304</v>
      </c>
      <c r="D72" s="7">
        <v>16304</v>
      </c>
      <c r="E72" s="7">
        <f>F72-D72</f>
        <v>0</v>
      </c>
      <c r="F72" s="7">
        <v>16304</v>
      </c>
      <c r="G72" s="7">
        <v>16304</v>
      </c>
      <c r="H72" s="7">
        <f t="shared" si="20"/>
        <v>0</v>
      </c>
      <c r="I72" s="64"/>
      <c r="J72" s="26">
        <f t="shared" si="18"/>
        <v>-10000</v>
      </c>
      <c r="K72" s="77">
        <f>J72/C72</f>
        <v>-0.38017031630170317</v>
      </c>
      <c r="L72" s="79">
        <f>M72/C72</f>
        <v>-0.39053128446578483</v>
      </c>
      <c r="M72" s="8">
        <f t="shared" si="19"/>
        <v>-10272.534906588004</v>
      </c>
    </row>
    <row r="73" spans="1:13" ht="16.5" x14ac:dyDescent="0.25">
      <c r="A73" s="239"/>
      <c r="B73" s="60" t="s">
        <v>132</v>
      </c>
      <c r="C73" s="62">
        <v>2152</v>
      </c>
      <c r="D73" s="34">
        <v>2152</v>
      </c>
      <c r="E73" s="34">
        <f>F73-D73</f>
        <v>6445</v>
      </c>
      <c r="F73" s="34">
        <v>8597</v>
      </c>
      <c r="G73" s="34">
        <v>8597</v>
      </c>
      <c r="H73" s="34">
        <f t="shared" si="20"/>
        <v>0</v>
      </c>
      <c r="I73" s="138"/>
      <c r="J73" s="32">
        <f t="shared" si="18"/>
        <v>6445</v>
      </c>
      <c r="K73" s="86">
        <f>J73/C73</f>
        <v>2.9948884758364311</v>
      </c>
      <c r="L73" s="87">
        <f>M73/C73</f>
        <v>2.9281105957093714</v>
      </c>
      <c r="M73" s="33">
        <f t="shared" si="19"/>
        <v>6301.2940019665675</v>
      </c>
    </row>
    <row r="74" spans="1:13" ht="17.25" thickBot="1" x14ac:dyDescent="0.3">
      <c r="A74" s="239"/>
      <c r="B74" s="61" t="s">
        <v>133</v>
      </c>
      <c r="C74" s="21">
        <v>0</v>
      </c>
      <c r="D74" s="20">
        <v>0</v>
      </c>
      <c r="E74" s="20">
        <f>F74-D74</f>
        <v>-24412</v>
      </c>
      <c r="F74" s="20">
        <v>-24412</v>
      </c>
      <c r="G74" s="20">
        <v>-24412</v>
      </c>
      <c r="H74" s="20">
        <f t="shared" si="20"/>
        <v>0</v>
      </c>
      <c r="I74" s="152"/>
      <c r="J74" s="63">
        <f t="shared" si="18"/>
        <v>-24412</v>
      </c>
      <c r="K74" s="78" t="str">
        <f>IFERROR(J74/C74,"-")</f>
        <v>-</v>
      </c>
      <c r="L74" s="80" t="str">
        <f>IFERROR(M74/C74,"-")</f>
        <v>-</v>
      </c>
      <c r="M74" s="18">
        <f t="shared" si="19"/>
        <v>-24003.9331366765</v>
      </c>
    </row>
    <row r="75" spans="1:13" ht="17.25" thickBot="1" x14ac:dyDescent="0.3">
      <c r="A75" s="240"/>
      <c r="B75" s="188" t="s">
        <v>134</v>
      </c>
      <c r="C75" s="95">
        <f>SUM(C72:C74)</f>
        <v>28456</v>
      </c>
      <c r="D75" s="96">
        <f>SUM(D72:D74)</f>
        <v>18456</v>
      </c>
      <c r="E75" s="28">
        <f>SUM(E72:E74)</f>
        <v>-17967</v>
      </c>
      <c r="F75" s="28">
        <f>SUM(F72:F74)</f>
        <v>489</v>
      </c>
      <c r="G75" s="28">
        <f>SUM(G72:G74)</f>
        <v>489</v>
      </c>
      <c r="H75" s="28">
        <f t="shared" si="20"/>
        <v>0</v>
      </c>
      <c r="I75" s="142"/>
      <c r="J75" s="10">
        <f t="shared" si="18"/>
        <v>-27967</v>
      </c>
      <c r="K75" s="102">
        <f>J75/C75</f>
        <v>-0.98281557492268767</v>
      </c>
      <c r="L75" s="105">
        <f>M75/C75</f>
        <v>-0.98310282686596617</v>
      </c>
      <c r="M75" s="97">
        <f t="shared" si="19"/>
        <v>-27975.174041297934</v>
      </c>
    </row>
    <row r="76" spans="1:13" ht="17.25" thickBot="1" x14ac:dyDescent="0.3">
      <c r="A76" s="169"/>
      <c r="B76" s="185"/>
      <c r="C76" s="11"/>
      <c r="D76" s="12"/>
      <c r="E76" s="12"/>
      <c r="F76" s="12"/>
      <c r="G76" s="12"/>
      <c r="H76" s="12"/>
      <c r="I76" s="12"/>
      <c r="J76" s="13"/>
      <c r="K76" s="14"/>
      <c r="L76" s="14"/>
      <c r="M76" s="15"/>
    </row>
    <row r="77" spans="1:13" ht="33.75" customHeight="1" thickBot="1" x14ac:dyDescent="0.3">
      <c r="A77" s="238" t="s">
        <v>112</v>
      </c>
      <c r="B77" s="59" t="s">
        <v>135</v>
      </c>
      <c r="C77" s="90">
        <v>79</v>
      </c>
      <c r="D77" s="31">
        <v>79</v>
      </c>
      <c r="E77" s="31">
        <f>F77-D77</f>
        <v>11</v>
      </c>
      <c r="F77" s="31">
        <v>90</v>
      </c>
      <c r="G77" s="31">
        <v>90</v>
      </c>
      <c r="H77" s="31">
        <f t="shared" si="20"/>
        <v>0</v>
      </c>
      <c r="I77" s="151"/>
      <c r="J77" s="30">
        <f t="shared" si="18"/>
        <v>11</v>
      </c>
      <c r="K77" s="91">
        <f>J77/C77</f>
        <v>0.13924050632911392</v>
      </c>
      <c r="L77" s="92">
        <f>M77/C77</f>
        <v>0.12019715469922705</v>
      </c>
      <c r="M77" s="45">
        <f t="shared" si="19"/>
        <v>9.495575221238937</v>
      </c>
    </row>
    <row r="78" spans="1:13" ht="17.25" thickBot="1" x14ac:dyDescent="0.3">
      <c r="A78" s="240"/>
      <c r="B78" s="188" t="s">
        <v>138</v>
      </c>
      <c r="C78" s="95">
        <f t="shared" ref="C78" si="29">SUM(C77)</f>
        <v>79</v>
      </c>
      <c r="D78" s="96">
        <f t="shared" ref="D78" si="30">SUM(D77)</f>
        <v>79</v>
      </c>
      <c r="E78" s="28">
        <f t="shared" ref="E78" si="31">SUM(E77)</f>
        <v>11</v>
      </c>
      <c r="F78" s="28">
        <f t="shared" ref="F78:G78" si="32">SUM(F77)</f>
        <v>90</v>
      </c>
      <c r="G78" s="28">
        <f t="shared" si="32"/>
        <v>90</v>
      </c>
      <c r="H78" s="28">
        <f t="shared" si="20"/>
        <v>0</v>
      </c>
      <c r="I78" s="142"/>
      <c r="J78" s="10">
        <f t="shared" si="18"/>
        <v>11</v>
      </c>
      <c r="K78" s="102">
        <f>J78/C78</f>
        <v>0.13924050632911392</v>
      </c>
      <c r="L78" s="105">
        <f>M78/C78</f>
        <v>0.12019715469922705</v>
      </c>
      <c r="M78" s="97">
        <f t="shared" si="19"/>
        <v>9.495575221238937</v>
      </c>
    </row>
    <row r="79" spans="1:13" ht="17.25" thickBot="1" x14ac:dyDescent="0.3">
      <c r="A79" s="169"/>
      <c r="B79" s="185"/>
      <c r="C79" s="11"/>
      <c r="D79" s="12"/>
      <c r="E79" s="12"/>
      <c r="F79" s="12"/>
      <c r="G79" s="12"/>
      <c r="H79" s="12"/>
      <c r="I79" s="12"/>
      <c r="J79" s="13"/>
      <c r="K79" s="14"/>
      <c r="L79" s="14"/>
      <c r="M79" s="15"/>
    </row>
    <row r="80" spans="1:13" ht="50.25" thickBot="1" x14ac:dyDescent="0.3">
      <c r="A80" s="238" t="s">
        <v>113</v>
      </c>
      <c r="B80" s="24" t="s">
        <v>139</v>
      </c>
      <c r="C80" s="90">
        <v>62550</v>
      </c>
      <c r="D80" s="31">
        <v>50550</v>
      </c>
      <c r="E80" s="31">
        <f>F80-D80</f>
        <v>20050</v>
      </c>
      <c r="F80" s="31">
        <v>70600</v>
      </c>
      <c r="G80" s="31">
        <v>80600</v>
      </c>
      <c r="H80" s="31">
        <f t="shared" si="20"/>
        <v>10000</v>
      </c>
      <c r="I80" s="158" t="s">
        <v>309</v>
      </c>
      <c r="J80" s="30">
        <f t="shared" si="18"/>
        <v>18050</v>
      </c>
      <c r="K80" s="91">
        <f>J80/C80</f>
        <v>0.2885691446842526</v>
      </c>
      <c r="L80" s="92">
        <f>M80/C80</f>
        <v>0.26702964079080888</v>
      </c>
      <c r="M80" s="45">
        <f t="shared" si="19"/>
        <v>16702.704031465095</v>
      </c>
    </row>
    <row r="81" spans="1:13" ht="17.25" customHeight="1" thickBot="1" x14ac:dyDescent="0.3">
      <c r="A81" s="240"/>
      <c r="B81" s="188" t="s">
        <v>141</v>
      </c>
      <c r="C81" s="95">
        <f t="shared" ref="C81" si="33">SUM(C80)</f>
        <v>62550</v>
      </c>
      <c r="D81" s="96">
        <f t="shared" ref="D81" si="34">SUM(D80)</f>
        <v>50550</v>
      </c>
      <c r="E81" s="28">
        <f t="shared" ref="E81" si="35">SUM(E80)</f>
        <v>20050</v>
      </c>
      <c r="F81" s="28">
        <f t="shared" ref="F81:G81" si="36">SUM(F80)</f>
        <v>70600</v>
      </c>
      <c r="G81" s="28">
        <f t="shared" si="36"/>
        <v>80600</v>
      </c>
      <c r="H81" s="28">
        <f t="shared" si="20"/>
        <v>10000</v>
      </c>
      <c r="I81" s="142"/>
      <c r="J81" s="10">
        <f t="shared" si="18"/>
        <v>18050</v>
      </c>
      <c r="K81" s="102">
        <f>J81/C81</f>
        <v>0.2885691446842526</v>
      </c>
      <c r="L81" s="105">
        <f>M81/C81</f>
        <v>0.26702964079080888</v>
      </c>
      <c r="M81" s="97">
        <f t="shared" si="19"/>
        <v>16702.704031465095</v>
      </c>
    </row>
    <row r="82" spans="1:13" ht="17.25" thickBot="1" x14ac:dyDescent="0.3">
      <c r="A82" s="169"/>
      <c r="B82" s="185"/>
      <c r="C82" s="11"/>
      <c r="D82" s="12"/>
      <c r="E82" s="12"/>
      <c r="F82" s="12"/>
      <c r="G82" s="12"/>
      <c r="H82" s="12"/>
      <c r="I82" s="12"/>
      <c r="J82" s="13"/>
      <c r="K82" s="14"/>
      <c r="L82" s="14"/>
      <c r="M82" s="15"/>
    </row>
    <row r="83" spans="1:13" ht="50.25" thickBot="1" x14ac:dyDescent="0.3">
      <c r="A83" s="238" t="s">
        <v>163</v>
      </c>
      <c r="B83" s="179" t="s">
        <v>157</v>
      </c>
      <c r="C83" s="90">
        <v>192585</v>
      </c>
      <c r="D83" s="31">
        <v>55785</v>
      </c>
      <c r="E83" s="31">
        <f>F83-D83</f>
        <v>27434</v>
      </c>
      <c r="F83" s="31">
        <v>83219</v>
      </c>
      <c r="G83" s="31">
        <v>123219</v>
      </c>
      <c r="H83" s="31">
        <f t="shared" si="20"/>
        <v>40000</v>
      </c>
      <c r="I83" s="158" t="s">
        <v>310</v>
      </c>
      <c r="J83" s="30">
        <f t="shared" si="18"/>
        <v>-69366</v>
      </c>
      <c r="K83" s="91">
        <f>J83/C83</f>
        <v>-0.36018381493885815</v>
      </c>
      <c r="L83" s="92">
        <f>M83/C83</f>
        <v>-0.37087887407950654</v>
      </c>
      <c r="M83" s="45">
        <f t="shared" si="19"/>
        <v>-71425.707964601766</v>
      </c>
    </row>
    <row r="84" spans="1:13" ht="17.25" thickBot="1" x14ac:dyDescent="0.3">
      <c r="A84" s="240"/>
      <c r="B84" s="188" t="s">
        <v>158</v>
      </c>
      <c r="C84" s="95">
        <f t="shared" ref="C84" si="37">SUM(C83)</f>
        <v>192585</v>
      </c>
      <c r="D84" s="96">
        <f t="shared" ref="D84" si="38">SUM(D83)</f>
        <v>55785</v>
      </c>
      <c r="E84" s="28">
        <f t="shared" ref="E84" si="39">SUM(E83)</f>
        <v>27434</v>
      </c>
      <c r="F84" s="28">
        <f t="shared" ref="F84:G84" si="40">SUM(F83)</f>
        <v>83219</v>
      </c>
      <c r="G84" s="28">
        <f t="shared" si="40"/>
        <v>123219</v>
      </c>
      <c r="H84" s="28">
        <f t="shared" si="20"/>
        <v>40000</v>
      </c>
      <c r="I84" s="142"/>
      <c r="J84" s="10">
        <f t="shared" si="18"/>
        <v>-69366</v>
      </c>
      <c r="K84" s="102">
        <f>J84/C84</f>
        <v>-0.36018381493885815</v>
      </c>
      <c r="L84" s="105">
        <f>M84/C84</f>
        <v>-0.37087887407950654</v>
      </c>
      <c r="M84" s="97">
        <f t="shared" si="19"/>
        <v>-71425.707964601766</v>
      </c>
    </row>
    <row r="85" spans="1:13" ht="17.25" thickBot="1" x14ac:dyDescent="0.3">
      <c r="A85" s="169"/>
      <c r="B85" s="185"/>
      <c r="C85" s="11"/>
      <c r="D85" s="12"/>
      <c r="E85" s="12"/>
      <c r="F85" s="12"/>
      <c r="G85" s="12"/>
      <c r="H85" s="12"/>
      <c r="I85" s="12"/>
      <c r="J85" s="13"/>
      <c r="K85" s="14"/>
      <c r="L85" s="14"/>
      <c r="M85" s="15"/>
    </row>
    <row r="86" spans="1:13" ht="17.25" thickBot="1" x14ac:dyDescent="0.3">
      <c r="A86" s="238" t="s">
        <v>115</v>
      </c>
      <c r="B86" s="179" t="s">
        <v>115</v>
      </c>
      <c r="C86" s="90">
        <v>72447</v>
      </c>
      <c r="D86" s="31">
        <v>67447</v>
      </c>
      <c r="E86" s="31">
        <f>F86-D86</f>
        <v>0</v>
      </c>
      <c r="F86" s="31">
        <v>67447</v>
      </c>
      <c r="G86" s="31">
        <v>67447</v>
      </c>
      <c r="H86" s="31">
        <f t="shared" si="20"/>
        <v>0</v>
      </c>
      <c r="I86" s="151"/>
      <c r="J86" s="30">
        <f t="shared" si="18"/>
        <v>-5000</v>
      </c>
      <c r="K86" s="91">
        <f>J86/C86</f>
        <v>-6.9015970295526391E-2</v>
      </c>
      <c r="L86" s="92">
        <f>M86/C86</f>
        <v>-8.4578141883506888E-2</v>
      </c>
      <c r="M86" s="45">
        <f t="shared" si="19"/>
        <v>-6127.4326450344233</v>
      </c>
    </row>
    <row r="87" spans="1:13" ht="17.25" thickBot="1" x14ac:dyDescent="0.3">
      <c r="A87" s="240"/>
      <c r="B87" s="188" t="s">
        <v>144</v>
      </c>
      <c r="C87" s="95">
        <f t="shared" ref="C87" si="41">SUM(C86)</f>
        <v>72447</v>
      </c>
      <c r="D87" s="96">
        <f t="shared" ref="D87" si="42">SUM(D86)</f>
        <v>67447</v>
      </c>
      <c r="E87" s="28">
        <f t="shared" ref="E87" si="43">SUM(E86)</f>
        <v>0</v>
      </c>
      <c r="F87" s="28">
        <f t="shared" ref="F87:G87" si="44">SUM(F86)</f>
        <v>67447</v>
      </c>
      <c r="G87" s="28">
        <f t="shared" si="44"/>
        <v>67447</v>
      </c>
      <c r="H87" s="28">
        <f t="shared" si="20"/>
        <v>0</v>
      </c>
      <c r="I87" s="142"/>
      <c r="J87" s="10">
        <f t="shared" si="18"/>
        <v>-5000</v>
      </c>
      <c r="K87" s="102">
        <f>J87/C87</f>
        <v>-6.9015970295526391E-2</v>
      </c>
      <c r="L87" s="105">
        <f>M87/C87</f>
        <v>-8.4578141883506888E-2</v>
      </c>
      <c r="M87" s="97">
        <f t="shared" si="19"/>
        <v>-6127.4326450344233</v>
      </c>
    </row>
    <row r="88" spans="1:13" ht="17.25" thickBot="1" x14ac:dyDescent="0.3">
      <c r="A88" s="169"/>
      <c r="B88" s="185"/>
      <c r="C88" s="11"/>
      <c r="D88" s="12"/>
      <c r="E88" s="12"/>
      <c r="F88" s="12"/>
      <c r="G88" s="12"/>
      <c r="H88" s="12"/>
      <c r="I88" s="12"/>
      <c r="J88" s="13"/>
      <c r="K88" s="14"/>
      <c r="L88" s="14"/>
      <c r="M88" s="15"/>
    </row>
    <row r="89" spans="1:13" ht="33.75" customHeight="1" thickBot="1" x14ac:dyDescent="0.3">
      <c r="A89" s="238" t="s">
        <v>164</v>
      </c>
      <c r="B89" s="179" t="s">
        <v>159</v>
      </c>
      <c r="C89" s="90">
        <v>13667</v>
      </c>
      <c r="D89" s="31">
        <v>13667</v>
      </c>
      <c r="E89" s="31">
        <f>F89-D89</f>
        <v>0</v>
      </c>
      <c r="F89" s="31">
        <v>13667</v>
      </c>
      <c r="G89" s="31">
        <v>13667</v>
      </c>
      <c r="H89" s="31">
        <f t="shared" si="20"/>
        <v>0</v>
      </c>
      <c r="I89" s="151"/>
      <c r="J89" s="30">
        <f t="shared" si="18"/>
        <v>0</v>
      </c>
      <c r="K89" s="91">
        <f>J89/C89</f>
        <v>0</v>
      </c>
      <c r="L89" s="92">
        <f>M89/C89</f>
        <v>-1.6715830875122906E-2</v>
      </c>
      <c r="M89" s="45">
        <f t="shared" si="19"/>
        <v>-228.45526057030474</v>
      </c>
    </row>
    <row r="90" spans="1:13" ht="17.25" thickBot="1" x14ac:dyDescent="0.3">
      <c r="A90" s="240"/>
      <c r="B90" s="188" t="s">
        <v>160</v>
      </c>
      <c r="C90" s="95">
        <f t="shared" ref="C90" si="45">SUM(C89)</f>
        <v>13667</v>
      </c>
      <c r="D90" s="96">
        <f t="shared" ref="D90" si="46">SUM(D89)</f>
        <v>13667</v>
      </c>
      <c r="E90" s="28">
        <f t="shared" ref="E90" si="47">SUM(E89)</f>
        <v>0</v>
      </c>
      <c r="F90" s="28">
        <f t="shared" ref="F90:G90" si="48">SUM(F89)</f>
        <v>13667</v>
      </c>
      <c r="G90" s="28">
        <f t="shared" si="48"/>
        <v>13667</v>
      </c>
      <c r="H90" s="28">
        <f t="shared" si="20"/>
        <v>0</v>
      </c>
      <c r="I90" s="142"/>
      <c r="J90" s="10">
        <f t="shared" si="18"/>
        <v>0</v>
      </c>
      <c r="K90" s="102">
        <f>J90/C90</f>
        <v>0</v>
      </c>
      <c r="L90" s="105">
        <f>M90/C90</f>
        <v>-1.6715830875122906E-2</v>
      </c>
      <c r="M90" s="97">
        <f t="shared" si="19"/>
        <v>-228.45526057030474</v>
      </c>
    </row>
    <row r="91" spans="1:13" ht="17.25" thickBot="1" x14ac:dyDescent="0.3">
      <c r="A91" s="169"/>
      <c r="B91" s="185"/>
      <c r="C91" s="11"/>
      <c r="D91" s="12"/>
      <c r="E91" s="12"/>
      <c r="F91" s="12"/>
      <c r="G91" s="12"/>
      <c r="H91" s="12"/>
      <c r="I91" s="12"/>
      <c r="J91" s="13"/>
      <c r="K91" s="14"/>
      <c r="L91" s="14"/>
      <c r="M91" s="15"/>
    </row>
    <row r="92" spans="1:13" ht="17.25" thickBot="1" x14ac:dyDescent="0.3">
      <c r="A92" s="238" t="s">
        <v>116</v>
      </c>
      <c r="B92" s="179" t="s">
        <v>116</v>
      </c>
      <c r="C92" s="90">
        <v>6900</v>
      </c>
      <c r="D92" s="31">
        <v>6900</v>
      </c>
      <c r="E92" s="31">
        <f>F92-D92</f>
        <v>0</v>
      </c>
      <c r="F92" s="31">
        <v>6900</v>
      </c>
      <c r="G92" s="31">
        <v>6900</v>
      </c>
      <c r="H92" s="31">
        <f t="shared" si="20"/>
        <v>0</v>
      </c>
      <c r="I92" s="151"/>
      <c r="J92" s="30">
        <f t="shared" si="18"/>
        <v>0</v>
      </c>
      <c r="K92" s="91">
        <f>J92/C92</f>
        <v>0</v>
      </c>
      <c r="L92" s="92">
        <f>M92/C92</f>
        <v>-1.6715830875122975E-2</v>
      </c>
      <c r="M92" s="45">
        <f t="shared" si="19"/>
        <v>-115.33923303834854</v>
      </c>
    </row>
    <row r="93" spans="1:13" ht="17.25" thickBot="1" x14ac:dyDescent="0.3">
      <c r="A93" s="240"/>
      <c r="B93" s="188" t="s">
        <v>145</v>
      </c>
      <c r="C93" s="95">
        <f t="shared" ref="C93" si="49">SUM(C92)</f>
        <v>6900</v>
      </c>
      <c r="D93" s="96">
        <f t="shared" ref="D93" si="50">SUM(D92)</f>
        <v>6900</v>
      </c>
      <c r="E93" s="28">
        <f t="shared" ref="E93" si="51">SUM(E92)</f>
        <v>0</v>
      </c>
      <c r="F93" s="28">
        <f t="shared" ref="F93:G93" si="52">SUM(F92)</f>
        <v>6900</v>
      </c>
      <c r="G93" s="28">
        <f t="shared" si="52"/>
        <v>6900</v>
      </c>
      <c r="H93" s="28">
        <f t="shared" si="20"/>
        <v>0</v>
      </c>
      <c r="I93" s="142"/>
      <c r="J93" s="10">
        <f t="shared" si="18"/>
        <v>0</v>
      </c>
      <c r="K93" s="102">
        <f>J93/C93</f>
        <v>0</v>
      </c>
      <c r="L93" s="105">
        <f>M93/C93</f>
        <v>-1.6715830875122975E-2</v>
      </c>
      <c r="M93" s="97">
        <f t="shared" si="19"/>
        <v>-115.33923303834854</v>
      </c>
    </row>
    <row r="94" spans="1:13" ht="17.25" thickBot="1" x14ac:dyDescent="0.3">
      <c r="A94" s="169"/>
      <c r="B94" s="185"/>
      <c r="C94" s="11"/>
      <c r="D94" s="12"/>
      <c r="E94" s="12"/>
      <c r="F94" s="12"/>
      <c r="G94" s="12"/>
      <c r="H94" s="12"/>
      <c r="I94" s="12"/>
      <c r="J94" s="13"/>
      <c r="K94" s="14"/>
      <c r="L94" s="14"/>
      <c r="M94" s="15"/>
    </row>
    <row r="95" spans="1:13" ht="33.75" customHeight="1" thickBot="1" x14ac:dyDescent="0.3">
      <c r="A95" s="238" t="s">
        <v>117</v>
      </c>
      <c r="B95" s="179" t="s">
        <v>146</v>
      </c>
      <c r="C95" s="90">
        <v>355</v>
      </c>
      <c r="D95" s="31">
        <v>355</v>
      </c>
      <c r="E95" s="31">
        <f>F95-D95</f>
        <v>0</v>
      </c>
      <c r="F95" s="31">
        <v>355</v>
      </c>
      <c r="G95" s="31">
        <v>355</v>
      </c>
      <c r="H95" s="31">
        <f t="shared" si="20"/>
        <v>0</v>
      </c>
      <c r="I95" s="151"/>
      <c r="J95" s="30">
        <f t="shared" si="18"/>
        <v>0</v>
      </c>
      <c r="K95" s="91">
        <f>J95/C95</f>
        <v>0</v>
      </c>
      <c r="L95" s="92">
        <f>M95/C95</f>
        <v>-1.6715830875122885E-2</v>
      </c>
      <c r="M95" s="45">
        <f t="shared" si="19"/>
        <v>-5.9341199606686246</v>
      </c>
    </row>
    <row r="96" spans="1:13" ht="33.75" thickBot="1" x14ac:dyDescent="0.3">
      <c r="A96" s="240"/>
      <c r="B96" s="188" t="s">
        <v>161</v>
      </c>
      <c r="C96" s="95">
        <f t="shared" ref="C96" si="53">SUM(C95)</f>
        <v>355</v>
      </c>
      <c r="D96" s="96">
        <f t="shared" ref="D96" si="54">SUM(D95)</f>
        <v>355</v>
      </c>
      <c r="E96" s="28">
        <f t="shared" ref="E96" si="55">SUM(E95)</f>
        <v>0</v>
      </c>
      <c r="F96" s="28">
        <f t="shared" ref="F96:G96" si="56">SUM(F95)</f>
        <v>355</v>
      </c>
      <c r="G96" s="28">
        <f t="shared" si="56"/>
        <v>355</v>
      </c>
      <c r="H96" s="28">
        <f t="shared" si="20"/>
        <v>0</v>
      </c>
      <c r="I96" s="142"/>
      <c r="J96" s="10">
        <f t="shared" ref="J96:J112" si="57">G96-C96</f>
        <v>0</v>
      </c>
      <c r="K96" s="102">
        <f>J96/C96</f>
        <v>0</v>
      </c>
      <c r="L96" s="105">
        <f>M96/C96</f>
        <v>-1.6715830875122885E-2</v>
      </c>
      <c r="M96" s="97">
        <f t="shared" ref="M96:M112" si="58">(G96*100)/101.7-C96</f>
        <v>-5.9341199606686246</v>
      </c>
    </row>
    <row r="97" spans="1:13" ht="17.25" thickBot="1" x14ac:dyDescent="0.3">
      <c r="A97" s="169"/>
      <c r="B97" s="185"/>
      <c r="C97" s="11"/>
      <c r="D97" s="12"/>
      <c r="E97" s="12"/>
      <c r="F97" s="12"/>
      <c r="G97" s="12"/>
      <c r="H97" s="12"/>
      <c r="I97" s="12"/>
      <c r="J97" s="13"/>
      <c r="K97" s="14"/>
      <c r="L97" s="14"/>
      <c r="M97" s="15"/>
    </row>
    <row r="98" spans="1:13" ht="33" x14ac:dyDescent="0.25">
      <c r="A98" s="238" t="s">
        <v>118</v>
      </c>
      <c r="B98" s="59" t="s">
        <v>148</v>
      </c>
      <c r="C98" s="16">
        <v>2638</v>
      </c>
      <c r="D98" s="7">
        <v>2138</v>
      </c>
      <c r="E98" s="7">
        <f>F98-D98</f>
        <v>-583</v>
      </c>
      <c r="F98" s="7">
        <v>1555</v>
      </c>
      <c r="G98" s="7">
        <v>1555</v>
      </c>
      <c r="H98" s="7">
        <f t="shared" si="20"/>
        <v>0</v>
      </c>
      <c r="I98" s="64"/>
      <c r="J98" s="26">
        <f t="shared" si="57"/>
        <v>-1083</v>
      </c>
      <c r="K98" s="77">
        <f>J98/C98</f>
        <v>-0.41053828658074298</v>
      </c>
      <c r="L98" s="79">
        <f>M98/C98</f>
        <v>-0.42039162888961945</v>
      </c>
      <c r="M98" s="8">
        <f t="shared" si="58"/>
        <v>-1108.9931170108161</v>
      </c>
    </row>
    <row r="99" spans="1:13" ht="33" x14ac:dyDescent="0.25">
      <c r="A99" s="239"/>
      <c r="B99" s="66" t="s">
        <v>149</v>
      </c>
      <c r="C99" s="62">
        <v>1055</v>
      </c>
      <c r="D99" s="34">
        <v>855</v>
      </c>
      <c r="E99" s="34">
        <f>F99-D99</f>
        <v>-330</v>
      </c>
      <c r="F99" s="34">
        <v>525</v>
      </c>
      <c r="G99" s="34">
        <v>525</v>
      </c>
      <c r="H99" s="34">
        <f t="shared" si="20"/>
        <v>0</v>
      </c>
      <c r="I99" s="138"/>
      <c r="J99" s="32">
        <f t="shared" si="57"/>
        <v>-530</v>
      </c>
      <c r="K99" s="86">
        <f>J99/C99</f>
        <v>-0.50236966824644547</v>
      </c>
      <c r="L99" s="87">
        <f>M99/C99</f>
        <v>-0.51068797271036925</v>
      </c>
      <c r="M99" s="33">
        <f t="shared" si="58"/>
        <v>-538.77581120943955</v>
      </c>
    </row>
    <row r="100" spans="1:13" ht="33.75" thickBot="1" x14ac:dyDescent="0.3">
      <c r="A100" s="239"/>
      <c r="B100" s="61" t="s">
        <v>150</v>
      </c>
      <c r="C100" s="21">
        <v>1050</v>
      </c>
      <c r="D100" s="20">
        <v>1050</v>
      </c>
      <c r="E100" s="20">
        <f>F100-D100</f>
        <v>843</v>
      </c>
      <c r="F100" s="20">
        <v>1893</v>
      </c>
      <c r="G100" s="20">
        <v>1893</v>
      </c>
      <c r="H100" s="20">
        <f t="shared" si="20"/>
        <v>0</v>
      </c>
      <c r="I100" s="152"/>
      <c r="J100" s="63">
        <f t="shared" si="57"/>
        <v>843</v>
      </c>
      <c r="K100" s="78">
        <f>J100/C100</f>
        <v>0.80285714285714282</v>
      </c>
      <c r="L100" s="80">
        <f>M100/C100</f>
        <v>0.77272088776513559</v>
      </c>
      <c r="M100" s="18">
        <f t="shared" si="58"/>
        <v>811.35693215339234</v>
      </c>
    </row>
    <row r="101" spans="1:13" ht="17.25" thickBot="1" x14ac:dyDescent="0.3">
      <c r="A101" s="240"/>
      <c r="B101" s="188" t="s">
        <v>151</v>
      </c>
      <c r="C101" s="95">
        <f>SUM(C98:C100)</f>
        <v>4743</v>
      </c>
      <c r="D101" s="96">
        <f t="shared" ref="D101:G101" si="59">SUM(D98:D100)</f>
        <v>4043</v>
      </c>
      <c r="E101" s="28">
        <f t="shared" si="59"/>
        <v>-70</v>
      </c>
      <c r="F101" s="28">
        <f t="shared" si="59"/>
        <v>3973</v>
      </c>
      <c r="G101" s="28">
        <f t="shared" si="59"/>
        <v>3973</v>
      </c>
      <c r="H101" s="28">
        <f t="shared" si="20"/>
        <v>0</v>
      </c>
      <c r="I101" s="142"/>
      <c r="J101" s="10">
        <f t="shared" si="57"/>
        <v>-770</v>
      </c>
      <c r="K101" s="102">
        <f>J101/C101</f>
        <v>-0.16234450769555134</v>
      </c>
      <c r="L101" s="105">
        <f>M101/C101</f>
        <v>-0.17634661523653039</v>
      </c>
      <c r="M101" s="97">
        <f t="shared" si="58"/>
        <v>-836.41199606686359</v>
      </c>
    </row>
    <row r="102" spans="1:13" ht="17.25" thickBot="1" x14ac:dyDescent="0.3">
      <c r="A102" s="169"/>
      <c r="B102" s="185"/>
      <c r="C102" s="11"/>
      <c r="D102" s="12"/>
      <c r="E102" s="12"/>
      <c r="F102" s="12"/>
      <c r="G102" s="12"/>
      <c r="H102" s="12"/>
      <c r="I102" s="12"/>
      <c r="J102" s="13"/>
      <c r="K102" s="14"/>
      <c r="L102" s="14"/>
      <c r="M102" s="15"/>
    </row>
    <row r="103" spans="1:13" ht="17.25" customHeight="1" thickBot="1" x14ac:dyDescent="0.3">
      <c r="A103" s="238" t="s">
        <v>119</v>
      </c>
      <c r="B103" s="179" t="s">
        <v>152</v>
      </c>
      <c r="C103" s="90">
        <v>5345</v>
      </c>
      <c r="D103" s="31">
        <v>345</v>
      </c>
      <c r="E103" s="31">
        <f>F103-D103</f>
        <v>0</v>
      </c>
      <c r="F103" s="31">
        <v>345</v>
      </c>
      <c r="G103" s="31">
        <v>345</v>
      </c>
      <c r="H103" s="31">
        <f t="shared" si="20"/>
        <v>0</v>
      </c>
      <c r="I103" s="151"/>
      <c r="J103" s="30">
        <f t="shared" si="57"/>
        <v>-5000</v>
      </c>
      <c r="K103" s="91">
        <f>J103/C103</f>
        <v>-0.93545369504209541</v>
      </c>
      <c r="L103" s="92">
        <f>M103/C103</f>
        <v>-0.93653264015938598</v>
      </c>
      <c r="M103" s="45">
        <f t="shared" si="58"/>
        <v>-5005.7669616519179</v>
      </c>
    </row>
    <row r="104" spans="1:13" ht="35.25" customHeight="1" thickBot="1" x14ac:dyDescent="0.3">
      <c r="A104" s="240"/>
      <c r="B104" s="188" t="s">
        <v>153</v>
      </c>
      <c r="C104" s="95">
        <f t="shared" ref="C104" si="60">SUM(C103)</f>
        <v>5345</v>
      </c>
      <c r="D104" s="96">
        <f t="shared" ref="D104" si="61">SUM(D103)</f>
        <v>345</v>
      </c>
      <c r="E104" s="28">
        <f t="shared" ref="E104" si="62">SUM(E103)</f>
        <v>0</v>
      </c>
      <c r="F104" s="28">
        <f t="shared" ref="F104:G104" si="63">SUM(F103)</f>
        <v>345</v>
      </c>
      <c r="G104" s="28">
        <f t="shared" si="63"/>
        <v>345</v>
      </c>
      <c r="H104" s="28">
        <f t="shared" si="20"/>
        <v>0</v>
      </c>
      <c r="I104" s="142"/>
      <c r="J104" s="10">
        <f t="shared" si="57"/>
        <v>-5000</v>
      </c>
      <c r="K104" s="102">
        <f>J104/C104</f>
        <v>-0.93545369504209541</v>
      </c>
      <c r="L104" s="105">
        <f>M104/C104</f>
        <v>-0.93653264015938598</v>
      </c>
      <c r="M104" s="97">
        <f t="shared" si="58"/>
        <v>-5005.7669616519179</v>
      </c>
    </row>
    <row r="105" spans="1:13" ht="17.25" thickBot="1" x14ac:dyDescent="0.3">
      <c r="A105" s="169"/>
      <c r="B105" s="185"/>
      <c r="C105" s="11"/>
      <c r="D105" s="12"/>
      <c r="E105" s="12"/>
      <c r="F105" s="12"/>
      <c r="G105" s="12"/>
      <c r="H105" s="12"/>
      <c r="I105" s="12"/>
      <c r="J105" s="13"/>
      <c r="K105" s="14"/>
      <c r="L105" s="14"/>
      <c r="M105" s="15"/>
    </row>
    <row r="106" spans="1:13" ht="17.25" thickBot="1" x14ac:dyDescent="0.3">
      <c r="A106" s="238" t="s">
        <v>120</v>
      </c>
      <c r="B106" s="179" t="s">
        <v>120</v>
      </c>
      <c r="C106" s="90">
        <v>60</v>
      </c>
      <c r="D106" s="31">
        <v>60</v>
      </c>
      <c r="E106" s="31">
        <f>F106-D106</f>
        <v>0</v>
      </c>
      <c r="F106" s="31">
        <v>60</v>
      </c>
      <c r="G106" s="31">
        <v>60</v>
      </c>
      <c r="H106" s="31">
        <f t="shared" si="20"/>
        <v>0</v>
      </c>
      <c r="I106" s="151"/>
      <c r="J106" s="30">
        <f t="shared" si="57"/>
        <v>0</v>
      </c>
      <c r="K106" s="91">
        <f>J106/C106</f>
        <v>0</v>
      </c>
      <c r="L106" s="92">
        <f>M106/C106</f>
        <v>-1.6715830875122961E-2</v>
      </c>
      <c r="M106" s="45">
        <f t="shared" si="58"/>
        <v>-1.0029498525073777</v>
      </c>
    </row>
    <row r="107" spans="1:13" ht="17.25" thickBot="1" x14ac:dyDescent="0.3">
      <c r="A107" s="240"/>
      <c r="B107" s="188" t="s">
        <v>154</v>
      </c>
      <c r="C107" s="95">
        <f t="shared" ref="C107" si="64">SUM(C106)</f>
        <v>60</v>
      </c>
      <c r="D107" s="96">
        <f t="shared" ref="D107" si="65">SUM(D106)</f>
        <v>60</v>
      </c>
      <c r="E107" s="28">
        <f t="shared" ref="E107" si="66">SUM(E106)</f>
        <v>0</v>
      </c>
      <c r="F107" s="28">
        <f t="shared" ref="F107:G107" si="67">SUM(F106)</f>
        <v>60</v>
      </c>
      <c r="G107" s="28">
        <f t="shared" si="67"/>
        <v>60</v>
      </c>
      <c r="H107" s="28">
        <f t="shared" si="20"/>
        <v>0</v>
      </c>
      <c r="I107" s="142"/>
      <c r="J107" s="10">
        <f t="shared" si="57"/>
        <v>0</v>
      </c>
      <c r="K107" s="102">
        <f>J107/C107</f>
        <v>0</v>
      </c>
      <c r="L107" s="105">
        <f>M107/C107</f>
        <v>-1.6715830875122961E-2</v>
      </c>
      <c r="M107" s="97">
        <f t="shared" si="58"/>
        <v>-1.0029498525073777</v>
      </c>
    </row>
    <row r="108" spans="1:13" ht="17.25" thickBot="1" x14ac:dyDescent="0.3">
      <c r="A108" s="169"/>
      <c r="B108" s="185"/>
      <c r="C108" s="11"/>
      <c r="D108" s="12"/>
      <c r="E108" s="12"/>
      <c r="F108" s="12"/>
      <c r="G108" s="12"/>
      <c r="H108" s="12"/>
      <c r="I108" s="12"/>
      <c r="J108" s="13"/>
      <c r="K108" s="14"/>
      <c r="L108" s="14"/>
      <c r="M108" s="15"/>
    </row>
    <row r="109" spans="1:13" ht="33.75" customHeight="1" thickBot="1" x14ac:dyDescent="0.3">
      <c r="A109" s="238" t="s">
        <v>121</v>
      </c>
      <c r="B109" s="179" t="s">
        <v>121</v>
      </c>
      <c r="C109" s="90">
        <v>4401</v>
      </c>
      <c r="D109" s="31">
        <v>4901</v>
      </c>
      <c r="E109" s="31">
        <f>F109-D109</f>
        <v>0</v>
      </c>
      <c r="F109" s="31">
        <v>4901</v>
      </c>
      <c r="G109" s="31">
        <v>4901</v>
      </c>
      <c r="H109" s="31">
        <f t="shared" si="20"/>
        <v>0</v>
      </c>
      <c r="I109" s="151"/>
      <c r="J109" s="30">
        <f t="shared" si="57"/>
        <v>500</v>
      </c>
      <c r="K109" s="91">
        <f>J109/C109</f>
        <v>0.11361054305839582</v>
      </c>
      <c r="L109" s="92">
        <f>M109/C109</f>
        <v>9.499561755987794E-2</v>
      </c>
      <c r="M109" s="45">
        <f t="shared" si="58"/>
        <v>418.07571288102281</v>
      </c>
    </row>
    <row r="110" spans="1:13" ht="33.75" thickBot="1" x14ac:dyDescent="0.3">
      <c r="A110" s="240"/>
      <c r="B110" s="188" t="s">
        <v>155</v>
      </c>
      <c r="C110" s="95">
        <f t="shared" ref="C110" si="68">SUM(C109)</f>
        <v>4401</v>
      </c>
      <c r="D110" s="96">
        <f t="shared" ref="D110" si="69">SUM(D109)</f>
        <v>4901</v>
      </c>
      <c r="E110" s="28">
        <f t="shared" ref="E110" si="70">SUM(E109)</f>
        <v>0</v>
      </c>
      <c r="F110" s="28">
        <f t="shared" ref="F110:G110" si="71">SUM(F109)</f>
        <v>4901</v>
      </c>
      <c r="G110" s="28">
        <f t="shared" si="71"/>
        <v>4901</v>
      </c>
      <c r="H110" s="28">
        <f t="shared" si="20"/>
        <v>0</v>
      </c>
      <c r="I110" s="142"/>
      <c r="J110" s="10">
        <f t="shared" si="57"/>
        <v>500</v>
      </c>
      <c r="K110" s="102">
        <f>J110/C110</f>
        <v>0.11361054305839582</v>
      </c>
      <c r="L110" s="105">
        <f>M110/C110</f>
        <v>9.499561755987794E-2</v>
      </c>
      <c r="M110" s="97">
        <f t="shared" si="58"/>
        <v>418.07571288102281</v>
      </c>
    </row>
    <row r="111" spans="1:13" ht="17.25" thickBot="1" x14ac:dyDescent="0.3">
      <c r="A111" s="169"/>
      <c r="B111" s="1"/>
      <c r="C111" s="11"/>
      <c r="D111" s="12"/>
      <c r="E111" s="12"/>
      <c r="F111" s="12"/>
      <c r="G111" s="12"/>
      <c r="H111" s="12"/>
      <c r="I111" s="12"/>
      <c r="J111" s="13"/>
      <c r="K111" s="14"/>
      <c r="L111" s="14"/>
      <c r="M111" s="15"/>
    </row>
    <row r="112" spans="1:13" ht="20.25" customHeight="1" thickBot="1" x14ac:dyDescent="0.3">
      <c r="A112" s="250" t="s">
        <v>162</v>
      </c>
      <c r="B112" s="251"/>
      <c r="C112" s="106">
        <f>C66+C70+C75+C78+C81+C84+C87+C90+C93+C96+C101+C104+C107+C110</f>
        <v>486200</v>
      </c>
      <c r="D112" s="107">
        <f>D66+D70+D75+D78+D81+D84+D87+D90+D93+D96+D101+D104+D107+D110</f>
        <v>271700</v>
      </c>
      <c r="E112" s="107">
        <f>E66+E70+E75+E78+E81+E84+E87+E90+E93+E96+E101+E104+E107+E110</f>
        <v>79414</v>
      </c>
      <c r="F112" s="107">
        <f>F66+F70+F75+F78+F81+F84+F87+F90+F93+F96+F101+F104+F107+F110</f>
        <v>351114</v>
      </c>
      <c r="G112" s="107">
        <f>G66+G70+G75+G78+G81+G84+G87+G90+G93+G96+G101+G104+G107+G110</f>
        <v>401114</v>
      </c>
      <c r="H112" s="107">
        <f t="shared" si="20"/>
        <v>50000</v>
      </c>
      <c r="I112" s="153"/>
      <c r="J112" s="106">
        <f t="shared" si="57"/>
        <v>-85086</v>
      </c>
      <c r="K112" s="111">
        <f>J112/C112</f>
        <v>-0.17500205676676264</v>
      </c>
      <c r="L112" s="112">
        <f>M112/C112</f>
        <v>-0.18879258285817377</v>
      </c>
      <c r="M112" s="113">
        <f t="shared" si="58"/>
        <v>-91790.953785644087</v>
      </c>
    </row>
    <row r="113" spans="1:15" ht="16.5" x14ac:dyDescent="0.25">
      <c r="A113" s="46"/>
      <c r="B113" s="46"/>
      <c r="C113" s="46"/>
      <c r="D113" s="47"/>
      <c r="E113" s="47"/>
      <c r="F113" s="47"/>
      <c r="G113" s="47"/>
      <c r="H113" s="47"/>
      <c r="I113" s="47"/>
      <c r="J113" s="47"/>
      <c r="K113" s="48"/>
      <c r="L113" s="48"/>
      <c r="M113" s="47"/>
    </row>
    <row r="114" spans="1:15" ht="16.5" x14ac:dyDescent="0.25">
      <c r="A114" s="46"/>
      <c r="B114" s="46"/>
      <c r="C114" s="46"/>
      <c r="D114" s="47"/>
      <c r="E114" s="47"/>
      <c r="F114" s="47"/>
      <c r="G114" s="47"/>
      <c r="H114" s="47"/>
      <c r="I114" s="47"/>
      <c r="J114" s="47"/>
      <c r="K114" s="48"/>
      <c r="L114" s="48"/>
      <c r="M114" s="47"/>
    </row>
    <row r="115" spans="1:15" ht="17.25" thickBot="1" x14ac:dyDescent="0.3">
      <c r="A115" s="46"/>
      <c r="B115" s="46"/>
      <c r="C115" s="46"/>
      <c r="D115" s="47"/>
      <c r="E115" s="47"/>
      <c r="F115" s="47"/>
      <c r="G115" s="47"/>
      <c r="H115" s="47"/>
      <c r="I115" s="47"/>
      <c r="J115" s="47"/>
      <c r="K115" s="48"/>
      <c r="L115" s="48"/>
      <c r="M115" s="47"/>
    </row>
    <row r="116" spans="1:15" ht="23.25" thickBot="1" x14ac:dyDescent="0.3">
      <c r="A116" s="233" t="s">
        <v>82</v>
      </c>
      <c r="B116" s="234"/>
      <c r="C116" s="234"/>
      <c r="D116" s="234"/>
      <c r="E116" s="234"/>
      <c r="F116" s="234"/>
      <c r="G116" s="234"/>
      <c r="H116" s="234"/>
      <c r="I116" s="234"/>
      <c r="J116" s="231" t="s">
        <v>273</v>
      </c>
      <c r="K116" s="232"/>
      <c r="L116" s="231" t="s">
        <v>274</v>
      </c>
      <c r="M116" s="232"/>
    </row>
    <row r="117" spans="1:15" ht="90.75" customHeight="1" thickBot="1" x14ac:dyDescent="0.3">
      <c r="A117" s="208" t="s">
        <v>19</v>
      </c>
      <c r="B117" s="209" t="s">
        <v>25</v>
      </c>
      <c r="C117" s="225" t="s">
        <v>292</v>
      </c>
      <c r="D117" s="184" t="s">
        <v>293</v>
      </c>
      <c r="E117" s="184" t="s">
        <v>303</v>
      </c>
      <c r="F117" s="170" t="s">
        <v>295</v>
      </c>
      <c r="G117" s="184" t="s">
        <v>296</v>
      </c>
      <c r="H117" s="184" t="s">
        <v>297</v>
      </c>
      <c r="I117" s="135" t="s">
        <v>298</v>
      </c>
      <c r="J117" s="225" t="s">
        <v>299</v>
      </c>
      <c r="K117" s="226" t="s">
        <v>300</v>
      </c>
      <c r="L117" s="227" t="s">
        <v>301</v>
      </c>
      <c r="M117" s="228" t="s">
        <v>302</v>
      </c>
      <c r="O117" s="17"/>
    </row>
    <row r="118" spans="1:15" ht="33.75" thickBot="1" x14ac:dyDescent="0.3">
      <c r="A118" s="238" t="s">
        <v>111</v>
      </c>
      <c r="B118" s="179" t="s">
        <v>165</v>
      </c>
      <c r="C118" s="90">
        <v>25000</v>
      </c>
      <c r="D118" s="31">
        <v>20000</v>
      </c>
      <c r="E118" s="31">
        <f>F118-D118</f>
        <v>0</v>
      </c>
      <c r="F118" s="31">
        <v>20000</v>
      </c>
      <c r="G118" s="31">
        <v>20000</v>
      </c>
      <c r="H118" s="31">
        <f>G118-F118</f>
        <v>0</v>
      </c>
      <c r="I118" s="151"/>
      <c r="J118" s="30">
        <f t="shared" ref="J118:J127" si="72">G118-C118</f>
        <v>-5000</v>
      </c>
      <c r="K118" s="91">
        <f>J118/C118</f>
        <v>-0.2</v>
      </c>
      <c r="L118" s="92">
        <f>M118/C118</f>
        <v>-0.21337266470009839</v>
      </c>
      <c r="M118" s="45">
        <f t="shared" ref="M118:M127" si="73">(G118*100)/101.7-C118</f>
        <v>-5334.3166175024598</v>
      </c>
    </row>
    <row r="119" spans="1:15" ht="17.25" thickBot="1" x14ac:dyDescent="0.3">
      <c r="A119" s="240"/>
      <c r="B119" s="188" t="s">
        <v>134</v>
      </c>
      <c r="C119" s="95">
        <f t="shared" ref="C119" si="74">SUM(C118)</f>
        <v>25000</v>
      </c>
      <c r="D119" s="96">
        <f t="shared" ref="D119" si="75">SUM(D118)</f>
        <v>20000</v>
      </c>
      <c r="E119" s="28">
        <f t="shared" ref="E119" si="76">SUM(E118)</f>
        <v>0</v>
      </c>
      <c r="F119" s="28">
        <f t="shared" ref="F119:G119" si="77">SUM(F118)</f>
        <v>20000</v>
      </c>
      <c r="G119" s="28">
        <f t="shared" si="77"/>
        <v>20000</v>
      </c>
      <c r="H119" s="28">
        <f t="shared" ref="H119:H127" si="78">G119-F119</f>
        <v>0</v>
      </c>
      <c r="I119" s="142"/>
      <c r="J119" s="10">
        <f t="shared" si="72"/>
        <v>-5000</v>
      </c>
      <c r="K119" s="102">
        <f>J119/C119</f>
        <v>-0.2</v>
      </c>
      <c r="L119" s="105">
        <f>M119/C119</f>
        <v>-0.21337266470009839</v>
      </c>
      <c r="M119" s="97">
        <f t="shared" si="73"/>
        <v>-5334.3166175024598</v>
      </c>
    </row>
    <row r="120" spans="1:15" ht="17.25" thickBot="1" x14ac:dyDescent="0.3">
      <c r="A120" s="169"/>
      <c r="B120" s="1"/>
      <c r="C120" s="11"/>
      <c r="D120" s="12"/>
      <c r="E120" s="12"/>
      <c r="F120" s="12"/>
      <c r="G120" s="12"/>
      <c r="H120" s="12"/>
      <c r="I120" s="12"/>
      <c r="J120" s="13"/>
      <c r="K120" s="14"/>
      <c r="L120" s="14"/>
      <c r="M120" s="15"/>
    </row>
    <row r="121" spans="1:15" ht="33.75" thickBot="1" x14ac:dyDescent="0.3">
      <c r="A121" s="238" t="s">
        <v>113</v>
      </c>
      <c r="B121" s="179" t="s">
        <v>166</v>
      </c>
      <c r="C121" s="90">
        <v>47318</v>
      </c>
      <c r="D121" s="31">
        <v>14954</v>
      </c>
      <c r="E121" s="31">
        <f>F121-D121</f>
        <v>0</v>
      </c>
      <c r="F121" s="31">
        <v>14954</v>
      </c>
      <c r="G121" s="31">
        <v>14954</v>
      </c>
      <c r="H121" s="31">
        <f t="shared" si="78"/>
        <v>0</v>
      </c>
      <c r="I121" s="151"/>
      <c r="J121" s="30">
        <f t="shared" si="72"/>
        <v>-32364</v>
      </c>
      <c r="K121" s="91">
        <f>J121/C121</f>
        <v>-0.68396804598672811</v>
      </c>
      <c r="L121" s="92">
        <f>M121/C121</f>
        <v>-0.68925078268114859</v>
      </c>
      <c r="M121" s="45">
        <f t="shared" si="73"/>
        <v>-32613.968534906588</v>
      </c>
    </row>
    <row r="122" spans="1:15" ht="17.25" thickBot="1" x14ac:dyDescent="0.3">
      <c r="A122" s="240"/>
      <c r="B122" s="188" t="s">
        <v>167</v>
      </c>
      <c r="C122" s="95">
        <f t="shared" ref="C122" si="79">SUM(C121)</f>
        <v>47318</v>
      </c>
      <c r="D122" s="96">
        <f t="shared" ref="D122" si="80">SUM(D121)</f>
        <v>14954</v>
      </c>
      <c r="E122" s="28">
        <f t="shared" ref="E122" si="81">SUM(E121)</f>
        <v>0</v>
      </c>
      <c r="F122" s="28">
        <f t="shared" ref="F122:G122" si="82">SUM(F121)</f>
        <v>14954</v>
      </c>
      <c r="G122" s="28">
        <f t="shared" si="82"/>
        <v>14954</v>
      </c>
      <c r="H122" s="28">
        <f t="shared" si="78"/>
        <v>0</v>
      </c>
      <c r="I122" s="142"/>
      <c r="J122" s="10">
        <f t="shared" si="72"/>
        <v>-32364</v>
      </c>
      <c r="K122" s="102">
        <f>J122/C122</f>
        <v>-0.68396804598672811</v>
      </c>
      <c r="L122" s="105">
        <f>M122/C122</f>
        <v>-0.68925078268114859</v>
      </c>
      <c r="M122" s="97">
        <f t="shared" si="73"/>
        <v>-32613.968534906588</v>
      </c>
    </row>
    <row r="123" spans="1:15" ht="17.25" thickBot="1" x14ac:dyDescent="0.3">
      <c r="A123" s="169"/>
      <c r="B123" s="1"/>
      <c r="C123" s="11"/>
      <c r="D123" s="12"/>
      <c r="E123" s="12"/>
      <c r="F123" s="12"/>
      <c r="G123" s="12"/>
      <c r="H123" s="12"/>
      <c r="I123" s="12"/>
      <c r="J123" s="13"/>
      <c r="K123" s="14"/>
      <c r="L123" s="14"/>
      <c r="M123" s="15"/>
    </row>
    <row r="124" spans="1:15" ht="17.25" thickBot="1" x14ac:dyDescent="0.3">
      <c r="A124" s="238" t="s">
        <v>118</v>
      </c>
      <c r="B124" s="179" t="s">
        <v>168</v>
      </c>
      <c r="C124" s="90">
        <v>3013</v>
      </c>
      <c r="D124" s="31">
        <v>3013</v>
      </c>
      <c r="E124" s="31">
        <f>F124-D124</f>
        <v>0</v>
      </c>
      <c r="F124" s="31">
        <v>3013</v>
      </c>
      <c r="G124" s="31">
        <v>3013</v>
      </c>
      <c r="H124" s="31">
        <f t="shared" si="78"/>
        <v>0</v>
      </c>
      <c r="I124" s="151"/>
      <c r="J124" s="30">
        <f t="shared" si="72"/>
        <v>0</v>
      </c>
      <c r="K124" s="91">
        <f>J124/C124</f>
        <v>0</v>
      </c>
      <c r="L124" s="92">
        <f>M124/C124</f>
        <v>-1.6715830875122947E-2</v>
      </c>
      <c r="M124" s="45">
        <f t="shared" si="73"/>
        <v>-50.364798426745438</v>
      </c>
    </row>
    <row r="125" spans="1:15" ht="17.25" thickBot="1" x14ac:dyDescent="0.3">
      <c r="A125" s="240"/>
      <c r="B125" s="188" t="s">
        <v>169</v>
      </c>
      <c r="C125" s="95">
        <f t="shared" ref="C125" si="83">SUM(C124)</f>
        <v>3013</v>
      </c>
      <c r="D125" s="96">
        <f t="shared" ref="D125" si="84">SUM(D124)</f>
        <v>3013</v>
      </c>
      <c r="E125" s="28">
        <f t="shared" ref="E125" si="85">SUM(E124)</f>
        <v>0</v>
      </c>
      <c r="F125" s="28">
        <f t="shared" ref="F125:G125" si="86">SUM(F124)</f>
        <v>3013</v>
      </c>
      <c r="G125" s="28">
        <f t="shared" si="86"/>
        <v>3013</v>
      </c>
      <c r="H125" s="28">
        <f t="shared" si="78"/>
        <v>0</v>
      </c>
      <c r="I125" s="142"/>
      <c r="J125" s="10">
        <f t="shared" si="72"/>
        <v>0</v>
      </c>
      <c r="K125" s="102">
        <f>J125/C125</f>
        <v>0</v>
      </c>
      <c r="L125" s="105">
        <f>M125/C125</f>
        <v>-1.6715830875122947E-2</v>
      </c>
      <c r="M125" s="97">
        <f t="shared" si="73"/>
        <v>-50.364798426745438</v>
      </c>
    </row>
    <row r="126" spans="1:15" ht="17.25" thickBot="1" x14ac:dyDescent="0.3">
      <c r="A126" s="169"/>
      <c r="B126" s="1"/>
      <c r="C126" s="11"/>
      <c r="D126" s="12"/>
      <c r="E126" s="12"/>
      <c r="F126" s="12"/>
      <c r="G126" s="12"/>
      <c r="H126" s="12"/>
      <c r="I126" s="12"/>
      <c r="J126" s="134"/>
      <c r="K126" s="52"/>
      <c r="L126" s="52"/>
      <c r="M126" s="53"/>
    </row>
    <row r="127" spans="1:15" ht="20.25" customHeight="1" thickBot="1" x14ac:dyDescent="0.3">
      <c r="A127" s="250" t="s">
        <v>170</v>
      </c>
      <c r="B127" s="251"/>
      <c r="C127" s="106">
        <f>C119+C122+C125</f>
        <v>75331</v>
      </c>
      <c r="D127" s="107">
        <f t="shared" ref="D127:G127" si="87">D119+D122+D125</f>
        <v>37967</v>
      </c>
      <c r="E127" s="107">
        <f t="shared" si="87"/>
        <v>0</v>
      </c>
      <c r="F127" s="107">
        <f t="shared" si="87"/>
        <v>37967</v>
      </c>
      <c r="G127" s="107">
        <f t="shared" si="87"/>
        <v>37967</v>
      </c>
      <c r="H127" s="107">
        <f t="shared" si="78"/>
        <v>0</v>
      </c>
      <c r="I127" s="153"/>
      <c r="J127" s="106">
        <f t="shared" si="72"/>
        <v>-37364</v>
      </c>
      <c r="K127" s="111">
        <f>J127/C127</f>
        <v>-0.49599766364444914</v>
      </c>
      <c r="L127" s="112">
        <f>M127/C127</f>
        <v>-0.50442248145963542</v>
      </c>
      <c r="M127" s="113">
        <f t="shared" si="73"/>
        <v>-37998.649950835796</v>
      </c>
    </row>
  </sheetData>
  <mergeCells count="43">
    <mergeCell ref="A89:A90"/>
    <mergeCell ref="A112:B112"/>
    <mergeCell ref="A116:I116"/>
    <mergeCell ref="A2:I2"/>
    <mergeCell ref="A62:I62"/>
    <mergeCell ref="A92:A93"/>
    <mergeCell ref="A95:A96"/>
    <mergeCell ref="A98:A101"/>
    <mergeCell ref="A103:A104"/>
    <mergeCell ref="A106:A107"/>
    <mergeCell ref="A72:A75"/>
    <mergeCell ref="A64:A66"/>
    <mergeCell ref="A80:A81"/>
    <mergeCell ref="A83:A84"/>
    <mergeCell ref="A86:A87"/>
    <mergeCell ref="A68:A70"/>
    <mergeCell ref="A77:A78"/>
    <mergeCell ref="A4:A7"/>
    <mergeCell ref="A9:A11"/>
    <mergeCell ref="A13:A14"/>
    <mergeCell ref="A16:A20"/>
    <mergeCell ref="A22:A25"/>
    <mergeCell ref="A27:A29"/>
    <mergeCell ref="A31:A32"/>
    <mergeCell ref="A34:A36"/>
    <mergeCell ref="A38:A39"/>
    <mergeCell ref="A41:A42"/>
    <mergeCell ref="A44:A47"/>
    <mergeCell ref="A49:A50"/>
    <mergeCell ref="A109:A110"/>
    <mergeCell ref="A127:B127"/>
    <mergeCell ref="J116:K116"/>
    <mergeCell ref="L116:M116"/>
    <mergeCell ref="A118:A119"/>
    <mergeCell ref="A121:A122"/>
    <mergeCell ref="A124:A125"/>
    <mergeCell ref="L62:M62"/>
    <mergeCell ref="L2:M2"/>
    <mergeCell ref="J2:K2"/>
    <mergeCell ref="J62:K62"/>
    <mergeCell ref="A52:A53"/>
    <mergeCell ref="A55:A56"/>
    <mergeCell ref="A58:B5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zoomScale="55" zoomScaleNormal="55" workbookViewId="0">
      <selection activeCell="J37" sqref="J37"/>
    </sheetView>
  </sheetViews>
  <sheetFormatPr defaultRowHeight="15" x14ac:dyDescent="0.25"/>
  <cols>
    <col min="1" max="1" width="63.5703125" customWidth="1"/>
    <col min="2" max="2" width="69.85546875" customWidth="1"/>
    <col min="3" max="8" width="40.85546875" customWidth="1"/>
    <col min="9" max="9" width="42.5703125" customWidth="1"/>
    <col min="10" max="13" width="40.85546875" customWidth="1"/>
  </cols>
  <sheetData>
    <row r="1" spans="1:16" ht="15.75" thickBot="1" x14ac:dyDescent="0.3"/>
    <row r="2" spans="1:16" ht="23.25" customHeight="1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5"/>
      <c r="J2" s="231" t="s">
        <v>273</v>
      </c>
      <c r="K2" s="232"/>
      <c r="L2" s="231" t="s">
        <v>274</v>
      </c>
      <c r="M2" s="232"/>
    </row>
    <row r="3" spans="1:16" ht="90.75" customHeight="1" thickBot="1" x14ac:dyDescent="0.3">
      <c r="A3" s="222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84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P3" s="17"/>
    </row>
    <row r="4" spans="1:16" ht="16.5" x14ac:dyDescent="0.25">
      <c r="A4" s="241" t="s">
        <v>171</v>
      </c>
      <c r="B4" s="59" t="s">
        <v>176</v>
      </c>
      <c r="C4" s="203">
        <v>4512</v>
      </c>
      <c r="D4" s="223">
        <v>4512</v>
      </c>
      <c r="E4" s="223">
        <f>F4-D4</f>
        <v>-56</v>
      </c>
      <c r="F4" s="223">
        <v>4456</v>
      </c>
      <c r="G4" s="223">
        <v>4456</v>
      </c>
      <c r="H4" s="223">
        <f>G4-F4</f>
        <v>0</v>
      </c>
      <c r="I4" s="224"/>
      <c r="J4" s="203">
        <f t="shared" ref="J4:J32" si="0">G4-C4</f>
        <v>-56</v>
      </c>
      <c r="K4" s="77">
        <f>J4/C4</f>
        <v>-1.2411347517730497E-2</v>
      </c>
      <c r="L4" s="79">
        <f>M4/C4</f>
        <v>-2.8919712406814593E-2</v>
      </c>
      <c r="M4" s="8">
        <f t="shared" ref="M4:M32" si="1">(G4*100)/101.7-C4</f>
        <v>-130.48574237954745</v>
      </c>
    </row>
    <row r="5" spans="1:16" ht="16.5" x14ac:dyDescent="0.25">
      <c r="A5" s="242"/>
      <c r="B5" s="66" t="s">
        <v>177</v>
      </c>
      <c r="C5" s="32">
        <v>33406</v>
      </c>
      <c r="D5" s="34">
        <v>27906</v>
      </c>
      <c r="E5" s="34">
        <f t="shared" ref="E5:E12" si="2">F5-D5</f>
        <v>4644</v>
      </c>
      <c r="F5" s="34">
        <v>32550</v>
      </c>
      <c r="G5" s="34">
        <v>32550</v>
      </c>
      <c r="H5" s="34">
        <f t="shared" ref="H5:H13" si="3">G5-F5</f>
        <v>0</v>
      </c>
      <c r="I5" s="138"/>
      <c r="J5" s="32">
        <f t="shared" si="0"/>
        <v>-856</v>
      </c>
      <c r="K5" s="86">
        <f t="shared" ref="K5:K12" si="4">J5/C5</f>
        <v>-2.5624139376159972E-2</v>
      </c>
      <c r="L5" s="87">
        <f t="shared" ref="L5:L12" si="5">M5/C5</f>
        <v>-4.1911641471150445E-2</v>
      </c>
      <c r="M5" s="33">
        <f t="shared" si="1"/>
        <v>-1400.1002949852518</v>
      </c>
    </row>
    <row r="6" spans="1:16" ht="16.5" x14ac:dyDescent="0.25">
      <c r="A6" s="242"/>
      <c r="B6" s="66" t="s">
        <v>178</v>
      </c>
      <c r="C6" s="32">
        <v>15956</v>
      </c>
      <c r="D6" s="34">
        <v>15956</v>
      </c>
      <c r="E6" s="34">
        <f t="shared" si="2"/>
        <v>5265</v>
      </c>
      <c r="F6" s="34">
        <v>21221</v>
      </c>
      <c r="G6" s="34">
        <v>21221</v>
      </c>
      <c r="H6" s="34">
        <f t="shared" si="3"/>
        <v>0</v>
      </c>
      <c r="I6" s="138"/>
      <c r="J6" s="32">
        <f t="shared" si="0"/>
        <v>5265</v>
      </c>
      <c r="K6" s="86">
        <f t="shared" si="4"/>
        <v>0.32996991727249936</v>
      </c>
      <c r="L6" s="87">
        <f t="shared" si="5"/>
        <v>0.30773836506637092</v>
      </c>
      <c r="M6" s="33">
        <f t="shared" si="1"/>
        <v>4910.2733529990146</v>
      </c>
    </row>
    <row r="7" spans="1:16" ht="16.5" x14ac:dyDescent="0.25">
      <c r="A7" s="242"/>
      <c r="B7" s="66" t="s">
        <v>179</v>
      </c>
      <c r="C7" s="32">
        <v>7903</v>
      </c>
      <c r="D7" s="34">
        <v>7903</v>
      </c>
      <c r="E7" s="34">
        <f t="shared" si="2"/>
        <v>266</v>
      </c>
      <c r="F7" s="34">
        <v>8169</v>
      </c>
      <c r="G7" s="34">
        <v>8169</v>
      </c>
      <c r="H7" s="34">
        <f t="shared" si="3"/>
        <v>0</v>
      </c>
      <c r="I7" s="138"/>
      <c r="J7" s="32">
        <f t="shared" si="0"/>
        <v>266</v>
      </c>
      <c r="K7" s="86">
        <f t="shared" si="4"/>
        <v>3.3658104517271921E-2</v>
      </c>
      <c r="L7" s="87">
        <f t="shared" si="5"/>
        <v>1.637965045946102E-2</v>
      </c>
      <c r="M7" s="33">
        <f t="shared" si="1"/>
        <v>129.44837758112044</v>
      </c>
    </row>
    <row r="8" spans="1:16" ht="16.5" x14ac:dyDescent="0.25">
      <c r="A8" s="242"/>
      <c r="B8" s="66" t="s">
        <v>180</v>
      </c>
      <c r="C8" s="32">
        <v>508051</v>
      </c>
      <c r="D8" s="34">
        <v>507551</v>
      </c>
      <c r="E8" s="34">
        <f t="shared" si="2"/>
        <v>5000</v>
      </c>
      <c r="F8" s="34">
        <v>512551</v>
      </c>
      <c r="G8" s="34">
        <v>512551</v>
      </c>
      <c r="H8" s="34">
        <f t="shared" si="3"/>
        <v>0</v>
      </c>
      <c r="I8" s="138"/>
      <c r="J8" s="32">
        <f t="shared" si="0"/>
        <v>4500</v>
      </c>
      <c r="K8" s="86">
        <f t="shared" si="4"/>
        <v>8.8573784915293944E-3</v>
      </c>
      <c r="L8" s="87">
        <f t="shared" si="5"/>
        <v>-8.0065108244549328E-3</v>
      </c>
      <c r="M8" s="33">
        <f t="shared" si="1"/>
        <v>-4067.7158308751532</v>
      </c>
    </row>
    <row r="9" spans="1:16" ht="82.5" x14ac:dyDescent="0.25">
      <c r="A9" s="242"/>
      <c r="B9" s="66" t="s">
        <v>181</v>
      </c>
      <c r="C9" s="32">
        <v>129160</v>
      </c>
      <c r="D9" s="34">
        <v>129160</v>
      </c>
      <c r="E9" s="34">
        <f t="shared" si="2"/>
        <v>-41377</v>
      </c>
      <c r="F9" s="34">
        <v>87783</v>
      </c>
      <c r="G9" s="34">
        <v>108883</v>
      </c>
      <c r="H9" s="34">
        <f t="shared" si="3"/>
        <v>21100</v>
      </c>
      <c r="I9" s="156" t="s">
        <v>311</v>
      </c>
      <c r="J9" s="32">
        <f t="shared" si="0"/>
        <v>-20277</v>
      </c>
      <c r="K9" s="86">
        <f t="shared" si="4"/>
        <v>-0.15699132858470113</v>
      </c>
      <c r="L9" s="87">
        <f t="shared" si="5"/>
        <v>-0.1710829189623414</v>
      </c>
      <c r="M9" s="33">
        <f t="shared" si="1"/>
        <v>-22097.069813176015</v>
      </c>
    </row>
    <row r="10" spans="1:16" ht="16.5" x14ac:dyDescent="0.25">
      <c r="A10" s="242"/>
      <c r="B10" s="66" t="s">
        <v>182</v>
      </c>
      <c r="C10" s="32">
        <v>144123</v>
      </c>
      <c r="D10" s="34">
        <v>144123</v>
      </c>
      <c r="E10" s="34">
        <f t="shared" si="2"/>
        <v>-6594</v>
      </c>
      <c r="F10" s="34">
        <v>137529</v>
      </c>
      <c r="G10" s="34">
        <v>137529</v>
      </c>
      <c r="H10" s="34">
        <f t="shared" si="3"/>
        <v>0</v>
      </c>
      <c r="I10" s="138"/>
      <c r="J10" s="32">
        <f t="shared" si="0"/>
        <v>-6594</v>
      </c>
      <c r="K10" s="86">
        <f t="shared" si="4"/>
        <v>-4.5752586332507651E-2</v>
      </c>
      <c r="L10" s="87">
        <f t="shared" si="5"/>
        <v>-6.1703624712396966E-2</v>
      </c>
      <c r="M10" s="33">
        <f t="shared" si="1"/>
        <v>-8892.9115044247883</v>
      </c>
    </row>
    <row r="11" spans="1:16" ht="16.5" x14ac:dyDescent="0.25">
      <c r="A11" s="242"/>
      <c r="B11" s="66" t="s">
        <v>183</v>
      </c>
      <c r="C11" s="32">
        <v>82046</v>
      </c>
      <c r="D11" s="34">
        <v>82046</v>
      </c>
      <c r="E11" s="34">
        <f t="shared" si="2"/>
        <v>7200</v>
      </c>
      <c r="F11" s="34">
        <v>89246</v>
      </c>
      <c r="G11" s="34">
        <v>89246</v>
      </c>
      <c r="H11" s="34">
        <f t="shared" si="3"/>
        <v>0</v>
      </c>
      <c r="I11" s="138"/>
      <c r="J11" s="32">
        <f t="shared" si="0"/>
        <v>7200</v>
      </c>
      <c r="K11" s="86">
        <f t="shared" si="4"/>
        <v>8.7755649269921757E-2</v>
      </c>
      <c r="L11" s="87">
        <f t="shared" si="5"/>
        <v>6.9572909803266136E-2</v>
      </c>
      <c r="M11" s="33">
        <f t="shared" si="1"/>
        <v>5708.1789577187737</v>
      </c>
    </row>
    <row r="12" spans="1:16" ht="17.25" thickBot="1" x14ac:dyDescent="0.3">
      <c r="A12" s="242"/>
      <c r="B12" s="66" t="s">
        <v>184</v>
      </c>
      <c r="C12" s="100">
        <v>6935</v>
      </c>
      <c r="D12" s="99">
        <v>6935</v>
      </c>
      <c r="E12" s="99">
        <f t="shared" si="2"/>
        <v>0</v>
      </c>
      <c r="F12" s="99">
        <v>6935</v>
      </c>
      <c r="G12" s="99">
        <v>6935</v>
      </c>
      <c r="H12" s="99">
        <f t="shared" si="3"/>
        <v>0</v>
      </c>
      <c r="I12" s="127"/>
      <c r="J12" s="100">
        <f t="shared" si="0"/>
        <v>0</v>
      </c>
      <c r="K12" s="101">
        <f t="shared" si="4"/>
        <v>0</v>
      </c>
      <c r="L12" s="103">
        <f t="shared" si="5"/>
        <v>-1.6715830875122881E-2</v>
      </c>
      <c r="M12" s="104">
        <f t="shared" si="1"/>
        <v>-115.92428711897719</v>
      </c>
    </row>
    <row r="13" spans="1:16" ht="17.25" thickBot="1" x14ac:dyDescent="0.3">
      <c r="A13" s="243"/>
      <c r="B13" s="93" t="s">
        <v>185</v>
      </c>
      <c r="C13" s="95">
        <f>SUM(C4:C12)</f>
        <v>932092</v>
      </c>
      <c r="D13" s="96">
        <f>SUM(D4:D12)</f>
        <v>926092</v>
      </c>
      <c r="E13" s="28">
        <f>SUM(E4:E12)</f>
        <v>-25652</v>
      </c>
      <c r="F13" s="28">
        <f>SUM(F4:F12)</f>
        <v>900440</v>
      </c>
      <c r="G13" s="28">
        <f>SUM(G4:G12)</f>
        <v>921540</v>
      </c>
      <c r="H13" s="28">
        <f t="shared" si="3"/>
        <v>21100</v>
      </c>
      <c r="I13" s="142"/>
      <c r="J13" s="10">
        <f t="shared" si="0"/>
        <v>-10552</v>
      </c>
      <c r="K13" s="102">
        <f>J13/C13</f>
        <v>-1.132077091102595E-2</v>
      </c>
      <c r="L13" s="105">
        <f>M13/C13</f>
        <v>-2.7847365694224163E-2</v>
      </c>
      <c r="M13" s="97">
        <f t="shared" si="1"/>
        <v>-25956.306784660788</v>
      </c>
    </row>
    <row r="14" spans="1:16" ht="17.25" thickBot="1" x14ac:dyDescent="0.3">
      <c r="A14" s="169"/>
      <c r="B14" s="1"/>
      <c r="C14" s="11"/>
      <c r="D14" s="12"/>
      <c r="E14" s="12"/>
      <c r="F14" s="12"/>
      <c r="G14" s="12"/>
      <c r="H14" s="12"/>
      <c r="I14" s="12"/>
      <c r="J14" s="13"/>
      <c r="K14" s="14"/>
      <c r="L14" s="14"/>
      <c r="M14" s="15"/>
    </row>
    <row r="15" spans="1:16" ht="16.5" x14ac:dyDescent="0.25">
      <c r="A15" s="238" t="s">
        <v>172</v>
      </c>
      <c r="B15" s="59" t="s">
        <v>186</v>
      </c>
      <c r="C15" s="26">
        <v>26290</v>
      </c>
      <c r="D15" s="7">
        <v>23890</v>
      </c>
      <c r="E15" s="7">
        <f>F15-D15</f>
        <v>-1042</v>
      </c>
      <c r="F15" s="7">
        <v>22848</v>
      </c>
      <c r="G15" s="7">
        <v>22848</v>
      </c>
      <c r="H15" s="7">
        <f>G15-F15</f>
        <v>0</v>
      </c>
      <c r="I15" s="64"/>
      <c r="J15" s="26">
        <f t="shared" si="0"/>
        <v>-3442</v>
      </c>
      <c r="K15" s="77">
        <f>J15/C15</f>
        <v>-0.1309243058197033</v>
      </c>
      <c r="L15" s="79">
        <f>M15/C15</f>
        <v>-0.14545162814130128</v>
      </c>
      <c r="M15" s="8">
        <f t="shared" si="1"/>
        <v>-3823.9233038348102</v>
      </c>
    </row>
    <row r="16" spans="1:16" ht="16.5" x14ac:dyDescent="0.25">
      <c r="A16" s="239"/>
      <c r="B16" s="66" t="s">
        <v>187</v>
      </c>
      <c r="C16" s="32">
        <v>15813</v>
      </c>
      <c r="D16" s="34">
        <v>15813</v>
      </c>
      <c r="E16" s="34">
        <f t="shared" ref="E16:E17" si="6">F16-D16</f>
        <v>1401</v>
      </c>
      <c r="F16" s="34">
        <v>17214</v>
      </c>
      <c r="G16" s="34">
        <v>17214</v>
      </c>
      <c r="H16" s="34">
        <f t="shared" ref="H16:H18" si="7">G16-F16</f>
        <v>0</v>
      </c>
      <c r="I16" s="138"/>
      <c r="J16" s="32">
        <f t="shared" si="0"/>
        <v>1401</v>
      </c>
      <c r="K16" s="86">
        <f t="shared" ref="K16:K17" si="8">J16/C16</f>
        <v>8.8597988996395372E-2</v>
      </c>
      <c r="L16" s="87">
        <f t="shared" ref="L16:L17" si="9">M16/C16</f>
        <v>7.0401169121332763E-2</v>
      </c>
      <c r="M16" s="33">
        <f t="shared" si="1"/>
        <v>1113.253687315635</v>
      </c>
    </row>
    <row r="17" spans="1:13" ht="17.25" thickBot="1" x14ac:dyDescent="0.3">
      <c r="A17" s="239"/>
      <c r="B17" s="60" t="s">
        <v>188</v>
      </c>
      <c r="C17" s="63">
        <v>20000</v>
      </c>
      <c r="D17" s="20">
        <v>20000</v>
      </c>
      <c r="E17" s="20">
        <f t="shared" si="6"/>
        <v>-2000</v>
      </c>
      <c r="F17" s="20">
        <v>18000</v>
      </c>
      <c r="G17" s="20">
        <v>18000</v>
      </c>
      <c r="H17" s="20">
        <f t="shared" si="7"/>
        <v>0</v>
      </c>
      <c r="I17" s="152"/>
      <c r="J17" s="63">
        <f t="shared" si="0"/>
        <v>-2000</v>
      </c>
      <c r="K17" s="78">
        <f t="shared" si="8"/>
        <v>-0.1</v>
      </c>
      <c r="L17" s="80">
        <f t="shared" si="9"/>
        <v>-0.11504424778761059</v>
      </c>
      <c r="M17" s="18">
        <f t="shared" si="1"/>
        <v>-2300.8849557522117</v>
      </c>
    </row>
    <row r="18" spans="1:13" ht="17.25" thickBot="1" x14ac:dyDescent="0.3">
      <c r="A18" s="240"/>
      <c r="B18" s="188" t="s">
        <v>189</v>
      </c>
      <c r="C18" s="95">
        <f>SUM(C15:C17)</f>
        <v>62103</v>
      </c>
      <c r="D18" s="96">
        <f>SUM(D15:D17)</f>
        <v>59703</v>
      </c>
      <c r="E18" s="28">
        <f>SUM(E15:E17)</f>
        <v>-1641</v>
      </c>
      <c r="F18" s="28">
        <f>SUM(F15:F17)</f>
        <v>58062</v>
      </c>
      <c r="G18" s="28">
        <f>SUM(G15:G17)</f>
        <v>58062</v>
      </c>
      <c r="H18" s="28">
        <f t="shared" si="7"/>
        <v>0</v>
      </c>
      <c r="I18" s="142"/>
      <c r="J18" s="10">
        <f t="shared" si="0"/>
        <v>-4041</v>
      </c>
      <c r="K18" s="102">
        <f>J18/C18</f>
        <v>-6.5069320322689722E-2</v>
      </c>
      <c r="L18" s="105">
        <f>M18/C18</f>
        <v>-8.0697463444139361E-2</v>
      </c>
      <c r="M18" s="97">
        <f t="shared" si="1"/>
        <v>-5011.5545722713869</v>
      </c>
    </row>
    <row r="19" spans="1:13" ht="17.25" thickBot="1" x14ac:dyDescent="0.3">
      <c r="A19" s="169"/>
      <c r="B19" s="1"/>
      <c r="C19" s="11"/>
      <c r="D19" s="12"/>
      <c r="E19" s="12"/>
      <c r="F19" s="12"/>
      <c r="G19" s="12"/>
      <c r="H19" s="12"/>
      <c r="I19" s="12"/>
      <c r="J19" s="13"/>
      <c r="K19" s="14"/>
      <c r="L19" s="14"/>
      <c r="M19" s="15"/>
    </row>
    <row r="20" spans="1:13" ht="33" customHeight="1" x14ac:dyDescent="0.25">
      <c r="A20" s="238" t="s">
        <v>173</v>
      </c>
      <c r="B20" s="189" t="s">
        <v>190</v>
      </c>
      <c r="C20" s="26">
        <v>17532</v>
      </c>
      <c r="D20" s="7">
        <v>17532</v>
      </c>
      <c r="E20" s="7">
        <f>F20-D20</f>
        <v>-35</v>
      </c>
      <c r="F20" s="7">
        <v>17497</v>
      </c>
      <c r="G20" s="7">
        <v>17497</v>
      </c>
      <c r="H20" s="7">
        <f>G20-F20</f>
        <v>0</v>
      </c>
      <c r="I20" s="64"/>
      <c r="J20" s="26">
        <f t="shared" si="0"/>
        <v>-35</v>
      </c>
      <c r="K20" s="77">
        <f>J20/C20</f>
        <v>-1.9963495322838239E-3</v>
      </c>
      <c r="L20" s="79">
        <f>M20/C20</f>
        <v>-1.8678809766257447E-2</v>
      </c>
      <c r="M20" s="8">
        <f t="shared" si="1"/>
        <v>-327.47689282202555</v>
      </c>
    </row>
    <row r="21" spans="1:13" ht="49.5" x14ac:dyDescent="0.25">
      <c r="A21" s="239"/>
      <c r="B21" s="191" t="s">
        <v>191</v>
      </c>
      <c r="C21" s="32">
        <v>544674</v>
      </c>
      <c r="D21" s="34">
        <v>544674</v>
      </c>
      <c r="E21" s="34">
        <f t="shared" ref="E21:E22" si="10">F21-D21</f>
        <v>30299</v>
      </c>
      <c r="F21" s="34">
        <v>574973</v>
      </c>
      <c r="G21" s="34">
        <v>553873</v>
      </c>
      <c r="H21" s="34">
        <f t="shared" ref="H21:H23" si="11">G21-F21</f>
        <v>-21100</v>
      </c>
      <c r="I21" s="156" t="s">
        <v>312</v>
      </c>
      <c r="J21" s="32">
        <f t="shared" si="0"/>
        <v>9199</v>
      </c>
      <c r="K21" s="86">
        <f t="shared" ref="K21:K22" si="12">J21/C21</f>
        <v>1.6889001494471922E-2</v>
      </c>
      <c r="L21" s="87">
        <f t="shared" ref="L21:L22" si="13">M21/C21</f>
        <v>-1.0914307328235342E-4</v>
      </c>
      <c r="M21" s="33">
        <f t="shared" si="1"/>
        <v>-59.44739429699257</v>
      </c>
    </row>
    <row r="22" spans="1:13" ht="17.25" thickBot="1" x14ac:dyDescent="0.3">
      <c r="A22" s="239"/>
      <c r="B22" s="190" t="s">
        <v>192</v>
      </c>
      <c r="C22" s="63">
        <v>658</v>
      </c>
      <c r="D22" s="20">
        <v>658</v>
      </c>
      <c r="E22" s="20">
        <f t="shared" si="10"/>
        <v>0</v>
      </c>
      <c r="F22" s="20">
        <v>658</v>
      </c>
      <c r="G22" s="20">
        <v>658</v>
      </c>
      <c r="H22" s="20">
        <f t="shared" si="11"/>
        <v>0</v>
      </c>
      <c r="I22" s="152"/>
      <c r="J22" s="63">
        <f t="shared" si="0"/>
        <v>0</v>
      </c>
      <c r="K22" s="78">
        <f t="shared" si="12"/>
        <v>0</v>
      </c>
      <c r="L22" s="80">
        <f t="shared" si="13"/>
        <v>-1.6715830875122892E-2</v>
      </c>
      <c r="M22" s="18">
        <f t="shared" si="1"/>
        <v>-10.999016715830862</v>
      </c>
    </row>
    <row r="23" spans="1:13" ht="33.75" thickBot="1" x14ac:dyDescent="0.3">
      <c r="A23" s="240"/>
      <c r="B23" s="188" t="s">
        <v>193</v>
      </c>
      <c r="C23" s="95">
        <f>SUM(C20:C22)</f>
        <v>562864</v>
      </c>
      <c r="D23" s="96">
        <f>SUM(D20:D22)</f>
        <v>562864</v>
      </c>
      <c r="E23" s="28">
        <f>SUM(E20:E22)</f>
        <v>30264</v>
      </c>
      <c r="F23" s="28">
        <f>SUM(F20:F22)</f>
        <v>593128</v>
      </c>
      <c r="G23" s="28">
        <f>SUM(G20:G22)</f>
        <v>572028</v>
      </c>
      <c r="H23" s="28">
        <f t="shared" si="11"/>
        <v>-21100</v>
      </c>
      <c r="I23" s="142"/>
      <c r="J23" s="10">
        <f t="shared" si="0"/>
        <v>9164</v>
      </c>
      <c r="K23" s="102">
        <f>J23/C23</f>
        <v>1.6281019926660791E-2</v>
      </c>
      <c r="L23" s="105">
        <f>M23/C23</f>
        <v>-7.069617240307803E-4</v>
      </c>
      <c r="M23" s="97">
        <f t="shared" si="1"/>
        <v>-397.92330383486114</v>
      </c>
    </row>
    <row r="24" spans="1:13" ht="17.25" thickBot="1" x14ac:dyDescent="0.3">
      <c r="A24" s="169"/>
      <c r="B24" s="1"/>
      <c r="C24" s="11"/>
      <c r="D24" s="12"/>
      <c r="E24" s="12"/>
      <c r="F24" s="12"/>
      <c r="G24" s="12"/>
      <c r="H24" s="12"/>
      <c r="I24" s="12"/>
      <c r="J24" s="13"/>
      <c r="K24" s="14"/>
      <c r="L24" s="14"/>
      <c r="M24" s="15"/>
    </row>
    <row r="25" spans="1:13" ht="16.5" x14ac:dyDescent="0.25">
      <c r="A25" s="238" t="s">
        <v>174</v>
      </c>
      <c r="B25" s="24" t="s">
        <v>194</v>
      </c>
      <c r="C25" s="26">
        <v>18599</v>
      </c>
      <c r="D25" s="7">
        <v>18599</v>
      </c>
      <c r="E25" s="7">
        <f>F25-D25</f>
        <v>82</v>
      </c>
      <c r="F25" s="7">
        <v>18681</v>
      </c>
      <c r="G25" s="7">
        <v>18681</v>
      </c>
      <c r="H25" s="7">
        <f>G25-F25</f>
        <v>0</v>
      </c>
      <c r="I25" s="64"/>
      <c r="J25" s="26">
        <f t="shared" si="0"/>
        <v>82</v>
      </c>
      <c r="K25" s="84">
        <f>J25/C25</f>
        <v>4.408839184902414E-3</v>
      </c>
      <c r="L25" s="82">
        <f>M25/C25</f>
        <v>-1.2380689100390963E-2</v>
      </c>
      <c r="M25" s="8">
        <f t="shared" si="1"/>
        <v>-230.26843657817153</v>
      </c>
    </row>
    <row r="26" spans="1:13" ht="17.25" thickBot="1" x14ac:dyDescent="0.3">
      <c r="A26" s="239"/>
      <c r="B26" s="23" t="s">
        <v>174</v>
      </c>
      <c r="C26" s="63">
        <v>8649</v>
      </c>
      <c r="D26" s="20">
        <v>8649</v>
      </c>
      <c r="E26" s="20">
        <f>F26-D26</f>
        <v>-1685</v>
      </c>
      <c r="F26" s="20">
        <v>6964</v>
      </c>
      <c r="G26" s="20">
        <v>6964</v>
      </c>
      <c r="H26" s="20">
        <f t="shared" ref="H26:H27" si="14">G26-F26</f>
        <v>0</v>
      </c>
      <c r="I26" s="152"/>
      <c r="J26" s="63">
        <f t="shared" si="0"/>
        <v>-1685</v>
      </c>
      <c r="K26" s="85">
        <f>J26/C26</f>
        <v>-0.19482021042895131</v>
      </c>
      <c r="L26" s="83">
        <f>M26/C26</f>
        <v>-0.20827945961548802</v>
      </c>
      <c r="M26" s="18">
        <f t="shared" si="1"/>
        <v>-1801.4090462143558</v>
      </c>
    </row>
    <row r="27" spans="1:13" ht="17.25" thickBot="1" x14ac:dyDescent="0.3">
      <c r="A27" s="240"/>
      <c r="B27" s="188" t="s">
        <v>195</v>
      </c>
      <c r="C27" s="95">
        <f>SUM(C25:C26)</f>
        <v>27248</v>
      </c>
      <c r="D27" s="96">
        <f>SUM(D25:D26)</f>
        <v>27248</v>
      </c>
      <c r="E27" s="28">
        <f>SUM(E25:E26)</f>
        <v>-1603</v>
      </c>
      <c r="F27" s="28">
        <f>SUM(F25:F26)</f>
        <v>25645</v>
      </c>
      <c r="G27" s="28">
        <f>SUM(G25:G26)</f>
        <v>25645</v>
      </c>
      <c r="H27" s="28">
        <f t="shared" si="14"/>
        <v>0</v>
      </c>
      <c r="I27" s="142"/>
      <c r="J27" s="10">
        <f t="shared" si="0"/>
        <v>-1603</v>
      </c>
      <c r="K27" s="102">
        <f>J27/C27</f>
        <v>-5.8830005871990602E-2</v>
      </c>
      <c r="L27" s="105">
        <f>M27/C27</f>
        <v>-7.4562444318574908E-2</v>
      </c>
      <c r="M27" s="97">
        <f t="shared" si="1"/>
        <v>-2031.6774827925292</v>
      </c>
    </row>
    <row r="28" spans="1:13" ht="17.25" thickBot="1" x14ac:dyDescent="0.3">
      <c r="A28" s="169"/>
      <c r="B28" s="1"/>
      <c r="C28" s="11"/>
      <c r="D28" s="12"/>
      <c r="E28" s="12"/>
      <c r="F28" s="12"/>
      <c r="G28" s="12"/>
      <c r="H28" s="12"/>
      <c r="I28" s="12"/>
      <c r="J28" s="13"/>
      <c r="K28" s="14"/>
      <c r="L28" s="14"/>
      <c r="M28" s="15"/>
    </row>
    <row r="29" spans="1:13" ht="17.25" thickBot="1" x14ac:dyDescent="0.3">
      <c r="A29" s="238" t="s">
        <v>175</v>
      </c>
      <c r="B29" s="24" t="s">
        <v>175</v>
      </c>
      <c r="C29" s="30">
        <v>4702</v>
      </c>
      <c r="D29" s="31">
        <v>3702</v>
      </c>
      <c r="E29" s="31">
        <f>F29-D29</f>
        <v>-167</v>
      </c>
      <c r="F29" s="31">
        <v>3535</v>
      </c>
      <c r="G29" s="31">
        <v>3535</v>
      </c>
      <c r="H29" s="31">
        <f>G29-F29</f>
        <v>0</v>
      </c>
      <c r="I29" s="151"/>
      <c r="J29" s="30">
        <f t="shared" si="0"/>
        <v>-1167</v>
      </c>
      <c r="K29" s="91">
        <f>J29/C29</f>
        <v>-0.24819225861335603</v>
      </c>
      <c r="L29" s="92">
        <f>M29/C29</f>
        <v>-0.26075934966898334</v>
      </c>
      <c r="M29" s="45">
        <f t="shared" si="1"/>
        <v>-1226.0904621435598</v>
      </c>
    </row>
    <row r="30" spans="1:13" ht="17.25" thickBot="1" x14ac:dyDescent="0.3">
      <c r="A30" s="240"/>
      <c r="B30" s="188" t="s">
        <v>196</v>
      </c>
      <c r="C30" s="95">
        <f>SUM(C29)</f>
        <v>4702</v>
      </c>
      <c r="D30" s="96">
        <f>SUM(D29)</f>
        <v>3702</v>
      </c>
      <c r="E30" s="28">
        <f>SUM(E29)</f>
        <v>-167</v>
      </c>
      <c r="F30" s="28">
        <f>SUM(F29)</f>
        <v>3535</v>
      </c>
      <c r="G30" s="28">
        <f>SUM(G29)</f>
        <v>3535</v>
      </c>
      <c r="H30" s="28">
        <f>G30-F30</f>
        <v>0</v>
      </c>
      <c r="I30" s="142"/>
      <c r="J30" s="10">
        <f t="shared" si="0"/>
        <v>-1167</v>
      </c>
      <c r="K30" s="102">
        <f>J30/C30</f>
        <v>-0.24819225861335603</v>
      </c>
      <c r="L30" s="105">
        <f>M30/C30</f>
        <v>-0.26075934966898334</v>
      </c>
      <c r="M30" s="97">
        <f t="shared" si="1"/>
        <v>-1226.0904621435598</v>
      </c>
    </row>
    <row r="31" spans="1:13" ht="17.25" thickBot="1" x14ac:dyDescent="0.3">
      <c r="A31" s="169"/>
      <c r="B31" s="1"/>
      <c r="C31" s="11"/>
      <c r="D31" s="12"/>
      <c r="E31" s="12"/>
      <c r="F31" s="12"/>
      <c r="G31" s="12"/>
      <c r="H31" s="12"/>
      <c r="I31" s="12"/>
      <c r="J31" s="13"/>
      <c r="K31" s="14"/>
      <c r="L31" s="14"/>
      <c r="M31" s="15"/>
    </row>
    <row r="32" spans="1:13" ht="22.5" customHeight="1" thickBot="1" x14ac:dyDescent="0.3">
      <c r="A32" s="250" t="s">
        <v>197</v>
      </c>
      <c r="B32" s="251"/>
      <c r="C32" s="106">
        <f>C30+C27+C23+C18+C13</f>
        <v>1589009</v>
      </c>
      <c r="D32" s="107">
        <f>D30+D27+D23+D18+D13</f>
        <v>1579609</v>
      </c>
      <c r="E32" s="107">
        <f>E30+E27+E23+E18+E13</f>
        <v>1201</v>
      </c>
      <c r="F32" s="107">
        <f t="shared" ref="F32:G32" si="15">F30+F27+F23+F18+F13</f>
        <v>1580810</v>
      </c>
      <c r="G32" s="107">
        <f t="shared" si="15"/>
        <v>1580810</v>
      </c>
      <c r="H32" s="107">
        <f>G32-F32</f>
        <v>0</v>
      </c>
      <c r="I32" s="153"/>
      <c r="J32" s="106">
        <f t="shared" si="0"/>
        <v>-8199</v>
      </c>
      <c r="K32" s="111">
        <f>J32/C32</f>
        <v>-5.1598197367038199E-3</v>
      </c>
      <c r="L32" s="112">
        <f>M32/C32</f>
        <v>-2.1789399937761841E-2</v>
      </c>
      <c r="M32" s="113">
        <f t="shared" si="1"/>
        <v>-34623.552605703007</v>
      </c>
    </row>
    <row r="33" spans="1:16" ht="16.5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</row>
    <row r="34" spans="1:16" ht="16.5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</row>
    <row r="35" spans="1:16" ht="17.25" thickBot="1" x14ac:dyDescent="0.3">
      <c r="B35" s="1"/>
      <c r="C35" s="11"/>
      <c r="D35" s="12"/>
      <c r="E35" s="12"/>
      <c r="F35" s="12"/>
      <c r="G35" s="12"/>
      <c r="H35" s="12"/>
      <c r="I35" s="12"/>
      <c r="J35" s="13"/>
      <c r="K35" s="14"/>
      <c r="L35" s="14"/>
      <c r="M35" s="13"/>
    </row>
    <row r="36" spans="1:16" ht="23.25" thickBot="1" x14ac:dyDescent="0.3">
      <c r="A36" s="233" t="s">
        <v>81</v>
      </c>
      <c r="B36" s="234"/>
      <c r="C36" s="234"/>
      <c r="D36" s="234"/>
      <c r="E36" s="234"/>
      <c r="F36" s="234"/>
      <c r="G36" s="234"/>
      <c r="H36" s="234"/>
      <c r="I36" s="235"/>
      <c r="J36" s="231" t="s">
        <v>273</v>
      </c>
      <c r="K36" s="232"/>
      <c r="L36" s="231" t="s">
        <v>274</v>
      </c>
      <c r="M36" s="232"/>
    </row>
    <row r="37" spans="1:16" ht="90.75" customHeight="1" thickBot="1" x14ac:dyDescent="0.3">
      <c r="A37" s="222" t="s">
        <v>19</v>
      </c>
      <c r="B37" s="209" t="s">
        <v>25</v>
      </c>
      <c r="C37" s="225" t="s">
        <v>292</v>
      </c>
      <c r="D37" s="184" t="s">
        <v>293</v>
      </c>
      <c r="E37" s="184" t="s">
        <v>303</v>
      </c>
      <c r="F37" s="184" t="s">
        <v>295</v>
      </c>
      <c r="G37" s="184" t="s">
        <v>296</v>
      </c>
      <c r="H37" s="184" t="s">
        <v>297</v>
      </c>
      <c r="I37" s="135" t="s">
        <v>298</v>
      </c>
      <c r="J37" s="225" t="s">
        <v>299</v>
      </c>
      <c r="K37" s="226" t="s">
        <v>300</v>
      </c>
      <c r="L37" s="227" t="s">
        <v>301</v>
      </c>
      <c r="M37" s="228" t="s">
        <v>302</v>
      </c>
      <c r="P37" s="17"/>
    </row>
    <row r="38" spans="1:16" ht="66.75" customHeight="1" thickBot="1" x14ac:dyDescent="0.3">
      <c r="A38" s="238" t="s">
        <v>171</v>
      </c>
      <c r="B38" s="23" t="s">
        <v>198</v>
      </c>
      <c r="C38" s="164">
        <v>173834</v>
      </c>
      <c r="D38" s="165">
        <v>143834</v>
      </c>
      <c r="E38" s="165">
        <f>F38-D38</f>
        <v>21934</v>
      </c>
      <c r="F38" s="165">
        <v>165768</v>
      </c>
      <c r="G38" s="165">
        <v>175768</v>
      </c>
      <c r="H38" s="165">
        <f>G38-F38</f>
        <v>10000</v>
      </c>
      <c r="I38" s="156" t="s">
        <v>313</v>
      </c>
      <c r="J38" s="164">
        <f t="shared" ref="J38:J41" si="16">G38-C38</f>
        <v>1934</v>
      </c>
      <c r="K38" s="166">
        <f>J38/C38</f>
        <v>1.1125556565459001E-2</v>
      </c>
      <c r="L38" s="167">
        <f>M38/C38</f>
        <v>-5.7762472316037058E-3</v>
      </c>
      <c r="M38" s="168">
        <f t="shared" ref="M38:M41" si="17">(G38*100)/101.7-C38</f>
        <v>-1004.1081612585986</v>
      </c>
    </row>
    <row r="39" spans="1:16" ht="17.25" thickBot="1" x14ac:dyDescent="0.3">
      <c r="A39" s="240"/>
      <c r="B39" s="93" t="s">
        <v>185</v>
      </c>
      <c r="C39" s="95">
        <f>SUM(C38)</f>
        <v>173834</v>
      </c>
      <c r="D39" s="96">
        <f>SUM(D38)</f>
        <v>143834</v>
      </c>
      <c r="E39" s="28">
        <f>SUM(E38)</f>
        <v>21934</v>
      </c>
      <c r="F39" s="28">
        <f>SUM(F38)</f>
        <v>165768</v>
      </c>
      <c r="G39" s="28">
        <f>SUM(G38)</f>
        <v>175768</v>
      </c>
      <c r="H39" s="28">
        <f t="shared" ref="H39:H41" si="18">G39-F39</f>
        <v>10000</v>
      </c>
      <c r="I39" s="142"/>
      <c r="J39" s="10">
        <f t="shared" si="16"/>
        <v>1934</v>
      </c>
      <c r="K39" s="102">
        <f>J39/C39</f>
        <v>1.1125556565459001E-2</v>
      </c>
      <c r="L39" s="105">
        <f>M39/C39</f>
        <v>-5.7762472316037058E-3</v>
      </c>
      <c r="M39" s="97">
        <f t="shared" si="17"/>
        <v>-1004.1081612585986</v>
      </c>
    </row>
    <row r="40" spans="1:16" ht="17.25" thickBot="1" x14ac:dyDescent="0.3">
      <c r="A40" s="169"/>
      <c r="B40" s="1"/>
      <c r="C40" s="11"/>
      <c r="D40" s="12"/>
      <c r="E40" s="12"/>
      <c r="F40" s="12"/>
      <c r="G40" s="12"/>
      <c r="H40" s="12"/>
      <c r="I40" s="12"/>
      <c r="J40" s="13"/>
      <c r="K40" s="14"/>
      <c r="L40" s="14"/>
      <c r="M40" s="15"/>
    </row>
    <row r="41" spans="1:16" ht="21.75" customHeight="1" thickBot="1" x14ac:dyDescent="0.3">
      <c r="A41" s="250" t="s">
        <v>199</v>
      </c>
      <c r="B41" s="251"/>
      <c r="C41" s="106">
        <f>C39</f>
        <v>173834</v>
      </c>
      <c r="D41" s="107">
        <f t="shared" ref="D41:G41" si="19">D39</f>
        <v>143834</v>
      </c>
      <c r="E41" s="107">
        <f t="shared" si="19"/>
        <v>21934</v>
      </c>
      <c r="F41" s="107">
        <f t="shared" si="19"/>
        <v>165768</v>
      </c>
      <c r="G41" s="107">
        <f t="shared" si="19"/>
        <v>175768</v>
      </c>
      <c r="H41" s="107">
        <f t="shared" si="18"/>
        <v>10000</v>
      </c>
      <c r="I41" s="153"/>
      <c r="J41" s="106">
        <f t="shared" si="16"/>
        <v>1934</v>
      </c>
      <c r="K41" s="111">
        <f>J41/C41</f>
        <v>1.1125556565459001E-2</v>
      </c>
      <c r="L41" s="112">
        <f>M41/C41</f>
        <v>-5.7762472316037058E-3</v>
      </c>
      <c r="M41" s="113">
        <f t="shared" si="17"/>
        <v>-1004.1081612585986</v>
      </c>
    </row>
    <row r="42" spans="1:16" ht="16.5" x14ac:dyDescent="0.25">
      <c r="B42" s="1"/>
      <c r="C42" s="11"/>
      <c r="D42" s="12"/>
      <c r="E42" s="12"/>
      <c r="F42" s="12"/>
      <c r="G42" s="12"/>
      <c r="H42" s="12"/>
      <c r="I42" s="12"/>
      <c r="J42" s="13"/>
      <c r="K42" s="14"/>
      <c r="L42" s="14"/>
      <c r="M42" s="46"/>
    </row>
    <row r="43" spans="1:16" ht="16.5" x14ac:dyDescent="0.25">
      <c r="B43" s="1"/>
      <c r="C43" s="11"/>
      <c r="D43" s="12"/>
      <c r="E43" s="12"/>
    </row>
    <row r="44" spans="1:16" ht="17.25" thickBot="1" x14ac:dyDescent="0.3">
      <c r="B44" s="1"/>
      <c r="C44" s="11"/>
      <c r="D44" s="12"/>
      <c r="E44" s="12"/>
      <c r="F44" s="12"/>
      <c r="G44" s="12"/>
      <c r="H44" s="12"/>
      <c r="I44" s="12"/>
      <c r="J44" s="13"/>
      <c r="K44" s="14"/>
      <c r="L44" s="14"/>
      <c r="M44" s="13"/>
    </row>
    <row r="45" spans="1:16" ht="23.25" thickBot="1" x14ac:dyDescent="0.3">
      <c r="A45" s="233" t="s">
        <v>82</v>
      </c>
      <c r="B45" s="234"/>
      <c r="C45" s="234"/>
      <c r="D45" s="234"/>
      <c r="E45" s="234"/>
      <c r="F45" s="234"/>
      <c r="G45" s="234"/>
      <c r="H45" s="234"/>
      <c r="I45" s="235"/>
      <c r="J45" s="231" t="s">
        <v>273</v>
      </c>
      <c r="K45" s="232"/>
      <c r="L45" s="231" t="s">
        <v>274</v>
      </c>
      <c r="M45" s="232"/>
    </row>
    <row r="46" spans="1:16" ht="90.75" customHeight="1" thickBot="1" x14ac:dyDescent="0.3">
      <c r="A46" s="222" t="s">
        <v>19</v>
      </c>
      <c r="B46" s="209" t="s">
        <v>25</v>
      </c>
      <c r="C46" s="225" t="s">
        <v>292</v>
      </c>
      <c r="D46" s="184" t="s">
        <v>293</v>
      </c>
      <c r="E46" s="184" t="s">
        <v>303</v>
      </c>
      <c r="F46" s="170" t="s">
        <v>295</v>
      </c>
      <c r="G46" s="184" t="s">
        <v>296</v>
      </c>
      <c r="H46" s="184" t="s">
        <v>297</v>
      </c>
      <c r="I46" s="135" t="s">
        <v>298</v>
      </c>
      <c r="J46" s="225" t="s">
        <v>299</v>
      </c>
      <c r="K46" s="226" t="s">
        <v>300</v>
      </c>
      <c r="L46" s="227" t="s">
        <v>301</v>
      </c>
      <c r="M46" s="228" t="s">
        <v>302</v>
      </c>
      <c r="P46" s="17"/>
    </row>
    <row r="47" spans="1:16" ht="33.75" customHeight="1" thickBot="1" x14ac:dyDescent="0.3">
      <c r="A47" s="238" t="s">
        <v>173</v>
      </c>
      <c r="B47" s="186" t="s">
        <v>200</v>
      </c>
      <c r="C47" s="30">
        <v>-88444</v>
      </c>
      <c r="D47" s="31">
        <v>-85376</v>
      </c>
      <c r="E47" s="31">
        <f>F47-D47</f>
        <v>0</v>
      </c>
      <c r="F47" s="31">
        <v>-85376</v>
      </c>
      <c r="G47" s="31">
        <v>-85376</v>
      </c>
      <c r="H47" s="31">
        <f>G47-F47</f>
        <v>0</v>
      </c>
      <c r="I47" s="151"/>
      <c r="J47" s="30">
        <f t="shared" ref="J47:J53" si="20">G47-C47</f>
        <v>3068</v>
      </c>
      <c r="K47" s="91">
        <f>J47/C47</f>
        <v>-3.4688616525711181E-2</v>
      </c>
      <c r="L47" s="92">
        <f>M47/C47</f>
        <v>-5.0824598353698347E-2</v>
      </c>
      <c r="M47" s="45">
        <f t="shared" ref="M47:M53" si="21">(G47*100)/101.7-C47</f>
        <v>4495.1307767944963</v>
      </c>
    </row>
    <row r="48" spans="1:16" ht="33.75" thickBot="1" x14ac:dyDescent="0.3">
      <c r="A48" s="240"/>
      <c r="B48" s="188" t="s">
        <v>193</v>
      </c>
      <c r="C48" s="95">
        <f>SUM(C47)</f>
        <v>-88444</v>
      </c>
      <c r="D48" s="96">
        <f>SUM(D47)</f>
        <v>-85376</v>
      </c>
      <c r="E48" s="28">
        <f>SUM(E47)</f>
        <v>0</v>
      </c>
      <c r="F48" s="28">
        <f>SUM(F47)</f>
        <v>-85376</v>
      </c>
      <c r="G48" s="28">
        <f>SUM(G47)</f>
        <v>-85376</v>
      </c>
      <c r="H48" s="28">
        <f>G48-F48</f>
        <v>0</v>
      </c>
      <c r="I48" s="142"/>
      <c r="J48" s="10">
        <f t="shared" si="20"/>
        <v>3068</v>
      </c>
      <c r="K48" s="102">
        <f>J48/C48</f>
        <v>-3.4688616525711181E-2</v>
      </c>
      <c r="L48" s="105">
        <f>M48/C48</f>
        <v>-5.0824598353698347E-2</v>
      </c>
      <c r="M48" s="97">
        <f t="shared" si="21"/>
        <v>4495.1307767944963</v>
      </c>
    </row>
    <row r="49" spans="1:16" ht="17.25" thickBot="1" x14ac:dyDescent="0.3">
      <c r="A49" s="169"/>
      <c r="B49" s="185"/>
      <c r="C49" s="11"/>
      <c r="D49" s="12"/>
      <c r="E49" s="12"/>
      <c r="F49" s="12"/>
      <c r="G49" s="12"/>
      <c r="H49" s="12"/>
      <c r="I49" s="12"/>
      <c r="J49" s="13"/>
      <c r="K49" s="14"/>
      <c r="L49" s="14"/>
      <c r="M49" s="15"/>
    </row>
    <row r="50" spans="1:16" ht="17.25" thickBot="1" x14ac:dyDescent="0.3">
      <c r="A50" s="238" t="s">
        <v>172</v>
      </c>
      <c r="B50" s="186" t="s">
        <v>201</v>
      </c>
      <c r="C50" s="30">
        <v>6000</v>
      </c>
      <c r="D50" s="31">
        <v>6000</v>
      </c>
      <c r="E50" s="31">
        <f>F50-D50</f>
        <v>0</v>
      </c>
      <c r="F50" s="31">
        <v>6000</v>
      </c>
      <c r="G50" s="31">
        <v>6000</v>
      </c>
      <c r="H50" s="31">
        <f>G50-F50</f>
        <v>0</v>
      </c>
      <c r="I50" s="151"/>
      <c r="J50" s="30">
        <f t="shared" si="20"/>
        <v>0</v>
      </c>
      <c r="K50" s="91">
        <f>J50/C50</f>
        <v>0</v>
      </c>
      <c r="L50" s="92">
        <f>M50/C50</f>
        <v>-1.6715830875122871E-2</v>
      </c>
      <c r="M50" s="45">
        <f t="shared" si="21"/>
        <v>-100.29498525073723</v>
      </c>
    </row>
    <row r="51" spans="1:16" ht="17.25" thickBot="1" x14ac:dyDescent="0.3">
      <c r="A51" s="240"/>
      <c r="B51" s="188" t="s">
        <v>189</v>
      </c>
      <c r="C51" s="95">
        <f>SUM(C50)</f>
        <v>6000</v>
      </c>
      <c r="D51" s="96">
        <f t="shared" ref="D51:G51" si="22">SUM(D50)</f>
        <v>6000</v>
      </c>
      <c r="E51" s="28">
        <f t="shared" si="22"/>
        <v>0</v>
      </c>
      <c r="F51" s="28">
        <f t="shared" si="22"/>
        <v>6000</v>
      </c>
      <c r="G51" s="28">
        <f t="shared" si="22"/>
        <v>6000</v>
      </c>
      <c r="H51" s="28">
        <f t="shared" ref="H51:H53" si="23">G51-F51</f>
        <v>0</v>
      </c>
      <c r="I51" s="142"/>
      <c r="J51" s="10">
        <f t="shared" si="20"/>
        <v>0</v>
      </c>
      <c r="K51" s="102">
        <f>J51/C51</f>
        <v>0</v>
      </c>
      <c r="L51" s="105">
        <f>M51/C51</f>
        <v>-1.6715830875122871E-2</v>
      </c>
      <c r="M51" s="97">
        <f t="shared" si="21"/>
        <v>-100.29498525073723</v>
      </c>
    </row>
    <row r="52" spans="1:16" ht="17.25" thickBot="1" x14ac:dyDescent="0.3">
      <c r="A52" s="169"/>
      <c r="B52" s="1"/>
      <c r="C52" s="11"/>
      <c r="D52" s="12"/>
      <c r="E52" s="12"/>
      <c r="F52" s="12"/>
      <c r="G52" s="12"/>
      <c r="H52" s="12"/>
      <c r="I52" s="12"/>
      <c r="J52" s="13"/>
      <c r="K52" s="14"/>
      <c r="L52" s="14"/>
      <c r="M52" s="15"/>
    </row>
    <row r="53" spans="1:16" ht="20.25" customHeight="1" thickBot="1" x14ac:dyDescent="0.3">
      <c r="A53" s="250" t="s">
        <v>197</v>
      </c>
      <c r="B53" s="251"/>
      <c r="C53" s="106">
        <f>C51+C48</f>
        <v>-82444</v>
      </c>
      <c r="D53" s="107">
        <f t="shared" ref="D53:G53" si="24">D51+D48</f>
        <v>-79376</v>
      </c>
      <c r="E53" s="107">
        <f t="shared" si="24"/>
        <v>0</v>
      </c>
      <c r="F53" s="107">
        <f t="shared" si="24"/>
        <v>-79376</v>
      </c>
      <c r="G53" s="107">
        <f t="shared" si="24"/>
        <v>-79376</v>
      </c>
      <c r="H53" s="107">
        <f t="shared" si="23"/>
        <v>0</v>
      </c>
      <c r="I53" s="153"/>
      <c r="J53" s="106">
        <f t="shared" si="20"/>
        <v>3068</v>
      </c>
      <c r="K53" s="111">
        <f>J53/C53</f>
        <v>-3.721313861530251E-2</v>
      </c>
      <c r="L53" s="112">
        <f>M53/C53</f>
        <v>-5.3306920958999464E-2</v>
      </c>
      <c r="M53" s="113">
        <f t="shared" si="21"/>
        <v>4394.8357915437518</v>
      </c>
    </row>
    <row r="54" spans="1:16" ht="16.5" x14ac:dyDescent="0.25">
      <c r="A54" s="46"/>
      <c r="B54" s="46"/>
      <c r="C54" s="46"/>
      <c r="D54" s="47"/>
      <c r="E54" s="47"/>
      <c r="F54" s="47"/>
      <c r="G54" s="47"/>
      <c r="H54" s="47"/>
      <c r="I54" s="47"/>
    </row>
    <row r="55" spans="1:16" ht="16.5" x14ac:dyDescent="0.25">
      <c r="A55" s="46"/>
      <c r="B55" s="46"/>
      <c r="C55" s="46"/>
      <c r="D55" s="47"/>
      <c r="E55" s="47"/>
      <c r="F55" s="47"/>
      <c r="G55" s="47"/>
      <c r="H55" s="47"/>
      <c r="I55" s="47"/>
      <c r="J55" s="47"/>
      <c r="K55" s="48"/>
      <c r="L55" s="48"/>
      <c r="M55" s="47"/>
    </row>
    <row r="56" spans="1:16" ht="17.25" thickBot="1" x14ac:dyDescent="0.3">
      <c r="A56" s="46"/>
      <c r="B56" s="46"/>
      <c r="C56" s="46"/>
      <c r="D56" s="47"/>
      <c r="E56" s="47"/>
      <c r="F56" s="47"/>
      <c r="G56" s="47"/>
      <c r="H56" s="47"/>
      <c r="I56" s="47"/>
      <c r="J56" s="47"/>
      <c r="K56" s="48"/>
      <c r="L56" s="48"/>
      <c r="M56" s="47"/>
    </row>
    <row r="57" spans="1:16" ht="23.25" thickBot="1" x14ac:dyDescent="0.3">
      <c r="A57" s="233" t="s">
        <v>237</v>
      </c>
      <c r="B57" s="234"/>
      <c r="C57" s="234"/>
      <c r="D57" s="234"/>
      <c r="E57" s="234"/>
      <c r="F57" s="234"/>
      <c r="G57" s="234"/>
      <c r="H57" s="234"/>
      <c r="I57" s="235"/>
      <c r="J57" s="231" t="s">
        <v>273</v>
      </c>
      <c r="K57" s="232"/>
      <c r="L57" s="231" t="s">
        <v>274</v>
      </c>
      <c r="M57" s="232"/>
    </row>
    <row r="58" spans="1:16" ht="90.75" customHeight="1" thickBot="1" x14ac:dyDescent="0.3">
      <c r="A58" s="222" t="s">
        <v>19</v>
      </c>
      <c r="B58" s="209" t="s">
        <v>25</v>
      </c>
      <c r="C58" s="225" t="s">
        <v>292</v>
      </c>
      <c r="D58" s="184" t="s">
        <v>293</v>
      </c>
      <c r="E58" s="184" t="s">
        <v>303</v>
      </c>
      <c r="F58" s="170" t="s">
        <v>295</v>
      </c>
      <c r="G58" s="184" t="s">
        <v>296</v>
      </c>
      <c r="H58" s="184" t="s">
        <v>297</v>
      </c>
      <c r="I58" s="135" t="s">
        <v>298</v>
      </c>
      <c r="J58" s="225" t="s">
        <v>299</v>
      </c>
      <c r="K58" s="226" t="s">
        <v>300</v>
      </c>
      <c r="L58" s="227" t="s">
        <v>301</v>
      </c>
      <c r="M58" s="228" t="s">
        <v>302</v>
      </c>
      <c r="P58" s="17"/>
    </row>
    <row r="59" spans="1:16" ht="17.25" customHeight="1" thickBot="1" x14ac:dyDescent="0.3">
      <c r="A59" s="238" t="s">
        <v>173</v>
      </c>
      <c r="B59" s="186" t="s">
        <v>202</v>
      </c>
      <c r="C59" s="30">
        <v>421248</v>
      </c>
      <c r="D59" s="31">
        <v>449575</v>
      </c>
      <c r="E59" s="31">
        <f>F59-D59</f>
        <v>0</v>
      </c>
      <c r="F59" s="31">
        <v>449575</v>
      </c>
      <c r="G59" s="31">
        <v>449575</v>
      </c>
      <c r="H59" s="31">
        <f>G59-F59</f>
        <v>0</v>
      </c>
      <c r="I59" s="151"/>
      <c r="J59" s="30">
        <f t="shared" ref="J59:J62" si="25">G59-C59</f>
        <v>28327</v>
      </c>
      <c r="K59" s="91">
        <f>J59/C59</f>
        <v>6.7245423123670614E-2</v>
      </c>
      <c r="L59" s="92">
        <f>M59/C59</f>
        <v>4.9405529128486336E-2</v>
      </c>
      <c r="M59" s="45">
        <f t="shared" ref="M59:M62" si="26">(G59*100)/101.7-C59</f>
        <v>20811.980334316613</v>
      </c>
    </row>
    <row r="60" spans="1:16" ht="33.75" thickBot="1" x14ac:dyDescent="0.3">
      <c r="A60" s="240"/>
      <c r="B60" s="188" t="s">
        <v>193</v>
      </c>
      <c r="C60" s="95">
        <f>SUM(C59)</f>
        <v>421248</v>
      </c>
      <c r="D60" s="96">
        <f t="shared" ref="D60:G60" si="27">SUM(D59)</f>
        <v>449575</v>
      </c>
      <c r="E60" s="28">
        <f t="shared" si="27"/>
        <v>0</v>
      </c>
      <c r="F60" s="28">
        <f t="shared" si="27"/>
        <v>449575</v>
      </c>
      <c r="G60" s="28">
        <f t="shared" si="27"/>
        <v>449575</v>
      </c>
      <c r="H60" s="28">
        <f t="shared" ref="H60:H62" si="28">G60-F60</f>
        <v>0</v>
      </c>
      <c r="I60" s="142"/>
      <c r="J60" s="10">
        <f t="shared" si="25"/>
        <v>28327</v>
      </c>
      <c r="K60" s="102">
        <f>J60/C60</f>
        <v>6.7245423123670614E-2</v>
      </c>
      <c r="L60" s="105">
        <f>M60/C60</f>
        <v>4.9405529128486336E-2</v>
      </c>
      <c r="M60" s="97">
        <f t="shared" si="26"/>
        <v>20811.980334316613</v>
      </c>
    </row>
    <row r="61" spans="1:16" ht="17.25" thickBot="1" x14ac:dyDescent="0.3">
      <c r="A61" s="169"/>
      <c r="B61" s="1"/>
      <c r="C61" s="11"/>
      <c r="D61" s="12"/>
      <c r="E61" s="12"/>
      <c r="F61" s="12"/>
      <c r="G61" s="12"/>
      <c r="H61" s="12"/>
      <c r="I61" s="12"/>
      <c r="J61" s="13"/>
      <c r="K61" s="14"/>
      <c r="L61" s="14"/>
      <c r="M61" s="15"/>
    </row>
    <row r="62" spans="1:16" ht="20.25" customHeight="1" thickBot="1" x14ac:dyDescent="0.3">
      <c r="A62" s="250" t="s">
        <v>199</v>
      </c>
      <c r="B62" s="251"/>
      <c r="C62" s="106">
        <f>C60</f>
        <v>421248</v>
      </c>
      <c r="D62" s="107">
        <f t="shared" ref="D62:G62" si="29">D60</f>
        <v>449575</v>
      </c>
      <c r="E62" s="107">
        <f t="shared" si="29"/>
        <v>0</v>
      </c>
      <c r="F62" s="107">
        <f t="shared" si="29"/>
        <v>449575</v>
      </c>
      <c r="G62" s="107">
        <f t="shared" si="29"/>
        <v>449575</v>
      </c>
      <c r="H62" s="107">
        <f t="shared" si="28"/>
        <v>0</v>
      </c>
      <c r="I62" s="153"/>
      <c r="J62" s="106">
        <f t="shared" si="25"/>
        <v>28327</v>
      </c>
      <c r="K62" s="111">
        <f>J62/C62</f>
        <v>6.7245423123670614E-2</v>
      </c>
      <c r="L62" s="112">
        <f>M62/C62</f>
        <v>4.9405529128486336E-2</v>
      </c>
      <c r="M62" s="113">
        <f t="shared" si="26"/>
        <v>20811.980334316613</v>
      </c>
    </row>
  </sheetData>
  <mergeCells count="25">
    <mergeCell ref="A62:B62"/>
    <mergeCell ref="A45:I45"/>
    <mergeCell ref="A57:I57"/>
    <mergeCell ref="A59:A60"/>
    <mergeCell ref="A38:A39"/>
    <mergeCell ref="J57:K57"/>
    <mergeCell ref="L57:M57"/>
    <mergeCell ref="J45:K45"/>
    <mergeCell ref="L45:M45"/>
    <mergeCell ref="A47:A48"/>
    <mergeCell ref="A50:A51"/>
    <mergeCell ref="A41:B41"/>
    <mergeCell ref="A53:B53"/>
    <mergeCell ref="J36:K36"/>
    <mergeCell ref="L36:M36"/>
    <mergeCell ref="J2:K2"/>
    <mergeCell ref="L2:M2"/>
    <mergeCell ref="A2:I2"/>
    <mergeCell ref="A36:I36"/>
    <mergeCell ref="A32:B32"/>
    <mergeCell ref="A4:A13"/>
    <mergeCell ref="A15:A18"/>
    <mergeCell ref="A20:A23"/>
    <mergeCell ref="A25:A27"/>
    <mergeCell ref="A29:A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C55" zoomScale="55" zoomScaleNormal="55" workbookViewId="0">
      <selection activeCell="O20" sqref="O20"/>
    </sheetView>
  </sheetViews>
  <sheetFormatPr defaultRowHeight="15" x14ac:dyDescent="0.25"/>
  <cols>
    <col min="1" max="1" width="41.85546875" customWidth="1"/>
    <col min="2" max="2" width="105.140625" customWidth="1"/>
    <col min="3" max="13" width="40.85546875" customWidth="1"/>
  </cols>
  <sheetData>
    <row r="1" spans="1:16" ht="15.75" thickBot="1" x14ac:dyDescent="0.3"/>
    <row r="2" spans="1:16" ht="23.25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5"/>
      <c r="J2" s="231" t="s">
        <v>273</v>
      </c>
      <c r="K2" s="232"/>
      <c r="L2" s="231" t="s">
        <v>274</v>
      </c>
      <c r="M2" s="232"/>
    </row>
    <row r="3" spans="1:16" ht="90.75" customHeight="1" thickBot="1" x14ac:dyDescent="0.3">
      <c r="A3" s="222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70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P3" s="17"/>
    </row>
    <row r="4" spans="1:16" ht="16.5" x14ac:dyDescent="0.25">
      <c r="A4" s="238" t="s">
        <v>203</v>
      </c>
      <c r="B4" s="59" t="s">
        <v>210</v>
      </c>
      <c r="C4" s="16">
        <v>3423</v>
      </c>
      <c r="D4" s="7">
        <v>4935</v>
      </c>
      <c r="E4" s="7">
        <f>F4-D4</f>
        <v>108</v>
      </c>
      <c r="F4" s="7">
        <v>5043</v>
      </c>
      <c r="G4" s="7">
        <v>5043</v>
      </c>
      <c r="H4" s="7">
        <f>G4-F4</f>
        <v>0</v>
      </c>
      <c r="I4" s="64"/>
      <c r="J4" s="26">
        <f t="shared" ref="J4:J10" si="0">G4-C4</f>
        <v>1620</v>
      </c>
      <c r="K4" s="77">
        <f t="shared" ref="K4:K10" si="1">J4/C4</f>
        <v>0.47326906222611742</v>
      </c>
      <c r="L4" s="79">
        <f t="shared" ref="L4:L10" si="2">M4/C4</f>
        <v>0.44864214574839484</v>
      </c>
      <c r="M4" s="8">
        <f t="shared" ref="M4:M10" si="3">(G4*100)/101.7-C4</f>
        <v>1535.7020648967555</v>
      </c>
    </row>
    <row r="5" spans="1:16" ht="16.5" x14ac:dyDescent="0.25">
      <c r="A5" s="239"/>
      <c r="B5" s="66" t="s">
        <v>211</v>
      </c>
      <c r="C5" s="62">
        <v>7310</v>
      </c>
      <c r="D5" s="34">
        <v>7310</v>
      </c>
      <c r="E5" s="34">
        <f t="shared" ref="E5:E9" si="4">F5-D5</f>
        <v>95</v>
      </c>
      <c r="F5" s="34">
        <v>7405</v>
      </c>
      <c r="G5" s="34">
        <v>7405</v>
      </c>
      <c r="H5" s="34">
        <f t="shared" ref="H5:H10" si="5">G5-F5</f>
        <v>0</v>
      </c>
      <c r="I5" s="138"/>
      <c r="J5" s="32">
        <f t="shared" si="0"/>
        <v>95</v>
      </c>
      <c r="K5" s="86">
        <f t="shared" si="1"/>
        <v>1.2995896032831737E-2</v>
      </c>
      <c r="L5" s="87">
        <f t="shared" si="2"/>
        <v>-3.9371720424467285E-3</v>
      </c>
      <c r="M5" s="33">
        <f t="shared" si="3"/>
        <v>-28.780727630285583</v>
      </c>
    </row>
    <row r="6" spans="1:16" ht="33" x14ac:dyDescent="0.25">
      <c r="A6" s="239"/>
      <c r="B6" s="66" t="s">
        <v>212</v>
      </c>
      <c r="C6" s="62">
        <v>8371</v>
      </c>
      <c r="D6" s="34">
        <v>8371</v>
      </c>
      <c r="E6" s="34">
        <f t="shared" si="4"/>
        <v>22008</v>
      </c>
      <c r="F6" s="34">
        <v>30379</v>
      </c>
      <c r="G6" s="34">
        <v>30379</v>
      </c>
      <c r="H6" s="34">
        <f t="shared" si="5"/>
        <v>0</v>
      </c>
      <c r="I6" s="138"/>
      <c r="J6" s="32">
        <f t="shared" si="0"/>
        <v>22008</v>
      </c>
      <c r="K6" s="86">
        <f t="shared" si="1"/>
        <v>2.6290765738860351</v>
      </c>
      <c r="L6" s="87">
        <f t="shared" si="2"/>
        <v>2.5684135436440854</v>
      </c>
      <c r="M6" s="33">
        <f t="shared" si="3"/>
        <v>21500.189773844639</v>
      </c>
    </row>
    <row r="7" spans="1:16" ht="16.5" x14ac:dyDescent="0.25">
      <c r="A7" s="239"/>
      <c r="B7" s="66" t="s">
        <v>213</v>
      </c>
      <c r="C7" s="62">
        <v>606</v>
      </c>
      <c r="D7" s="34">
        <v>606</v>
      </c>
      <c r="E7" s="34">
        <f t="shared" si="4"/>
        <v>-86</v>
      </c>
      <c r="F7" s="34">
        <v>520</v>
      </c>
      <c r="G7" s="34">
        <v>520</v>
      </c>
      <c r="H7" s="34">
        <f t="shared" si="5"/>
        <v>0</v>
      </c>
      <c r="I7" s="138"/>
      <c r="J7" s="32">
        <f t="shared" si="0"/>
        <v>-86</v>
      </c>
      <c r="K7" s="86">
        <f t="shared" si="1"/>
        <v>-0.14191419141914191</v>
      </c>
      <c r="L7" s="87">
        <f t="shared" si="2"/>
        <v>-0.15625780867172265</v>
      </c>
      <c r="M7" s="33">
        <f t="shared" si="3"/>
        <v>-94.692232055063926</v>
      </c>
    </row>
    <row r="8" spans="1:16" ht="33" x14ac:dyDescent="0.25">
      <c r="A8" s="239"/>
      <c r="B8" s="66" t="s">
        <v>214</v>
      </c>
      <c r="C8" s="62">
        <v>1959</v>
      </c>
      <c r="D8" s="34">
        <v>1959</v>
      </c>
      <c r="E8" s="34">
        <f t="shared" si="4"/>
        <v>110</v>
      </c>
      <c r="F8" s="34">
        <v>2069</v>
      </c>
      <c r="G8" s="34">
        <v>2069</v>
      </c>
      <c r="H8" s="34">
        <f t="shared" si="5"/>
        <v>0</v>
      </c>
      <c r="I8" s="138"/>
      <c r="J8" s="32">
        <f t="shared" si="0"/>
        <v>110</v>
      </c>
      <c r="K8" s="86">
        <f t="shared" si="1"/>
        <v>5.6151097498723837E-2</v>
      </c>
      <c r="L8" s="87">
        <f t="shared" si="2"/>
        <v>3.8496654374359708E-2</v>
      </c>
      <c r="M8" s="33">
        <f t="shared" si="3"/>
        <v>75.414945919370666</v>
      </c>
    </row>
    <row r="9" spans="1:16" ht="17.25" thickBot="1" x14ac:dyDescent="0.3">
      <c r="A9" s="239"/>
      <c r="B9" s="66" t="s">
        <v>215</v>
      </c>
      <c r="C9" s="98">
        <v>5000</v>
      </c>
      <c r="D9" s="99">
        <v>5000</v>
      </c>
      <c r="E9" s="99">
        <f t="shared" si="4"/>
        <v>-500</v>
      </c>
      <c r="F9" s="99">
        <v>4500</v>
      </c>
      <c r="G9" s="99">
        <v>4500</v>
      </c>
      <c r="H9" s="99">
        <f t="shared" si="5"/>
        <v>0</v>
      </c>
      <c r="I9" s="127"/>
      <c r="J9" s="100">
        <f t="shared" si="0"/>
        <v>-500</v>
      </c>
      <c r="K9" s="101">
        <f t="shared" si="1"/>
        <v>-0.1</v>
      </c>
      <c r="L9" s="103">
        <f t="shared" si="2"/>
        <v>-0.11504424778761059</v>
      </c>
      <c r="M9" s="104">
        <f t="shared" si="3"/>
        <v>-575.22123893805292</v>
      </c>
    </row>
    <row r="10" spans="1:16" ht="17.25" thickBot="1" x14ac:dyDescent="0.3">
      <c r="A10" s="240"/>
      <c r="B10" s="93" t="s">
        <v>222</v>
      </c>
      <c r="C10" s="95">
        <f>SUM(C4:C9)</f>
        <v>26669</v>
      </c>
      <c r="D10" s="96">
        <f>SUM(D4:D9)</f>
        <v>28181</v>
      </c>
      <c r="E10" s="96">
        <f>SUM(E4:E9)</f>
        <v>21735</v>
      </c>
      <c r="F10" s="96">
        <f>SUM(F4:F9)</f>
        <v>49916</v>
      </c>
      <c r="G10" s="96">
        <f>SUM(G4:G9)</f>
        <v>49916</v>
      </c>
      <c r="H10" s="96">
        <f t="shared" si="5"/>
        <v>0</v>
      </c>
      <c r="I10" s="143"/>
      <c r="J10" s="95">
        <f t="shared" si="0"/>
        <v>23247</v>
      </c>
      <c r="K10" s="102">
        <f t="shared" si="1"/>
        <v>0.87168622745509772</v>
      </c>
      <c r="L10" s="105">
        <f t="shared" si="2"/>
        <v>0.84039943702566144</v>
      </c>
      <c r="M10" s="123">
        <f t="shared" si="3"/>
        <v>22412.612586037365</v>
      </c>
    </row>
    <row r="11" spans="1:16" ht="17.25" thickBot="1" x14ac:dyDescent="0.3">
      <c r="A11" s="169"/>
      <c r="B11" s="1"/>
      <c r="C11" s="11"/>
      <c r="D11" s="12"/>
      <c r="E11" s="12"/>
      <c r="F11" s="12"/>
      <c r="G11" s="12"/>
      <c r="H11" s="12"/>
      <c r="I11" s="12"/>
      <c r="J11" s="13"/>
      <c r="K11" s="14"/>
      <c r="L11" s="14"/>
      <c r="M11" s="15"/>
    </row>
    <row r="12" spans="1:16" ht="33" customHeight="1" x14ac:dyDescent="0.25">
      <c r="A12" s="238" t="s">
        <v>204</v>
      </c>
      <c r="B12" s="24" t="s">
        <v>216</v>
      </c>
      <c r="C12" s="16">
        <v>600</v>
      </c>
      <c r="D12" s="7">
        <v>600</v>
      </c>
      <c r="E12" s="7">
        <f t="shared" ref="E12:E13" si="6">F12-D12</f>
        <v>-50</v>
      </c>
      <c r="F12" s="7">
        <v>550</v>
      </c>
      <c r="G12" s="7">
        <v>550</v>
      </c>
      <c r="H12" s="7">
        <f>G12-F12</f>
        <v>0</v>
      </c>
      <c r="I12" s="64"/>
      <c r="J12" s="26">
        <f>G12-C12</f>
        <v>-50</v>
      </c>
      <c r="K12" s="77">
        <f>J12/C12</f>
        <v>-8.3333333333333329E-2</v>
      </c>
      <c r="L12" s="79">
        <f>M12/C12</f>
        <v>-9.8656178302196057E-2</v>
      </c>
      <c r="M12" s="8">
        <f>(G12*100)/101.7-C12</f>
        <v>-59.193706981317632</v>
      </c>
    </row>
    <row r="13" spans="1:16" ht="17.25" thickBot="1" x14ac:dyDescent="0.3">
      <c r="A13" s="239"/>
      <c r="B13" s="23" t="s">
        <v>217</v>
      </c>
      <c r="C13" s="21">
        <v>30056</v>
      </c>
      <c r="D13" s="20">
        <v>30056</v>
      </c>
      <c r="E13" s="20">
        <f t="shared" si="6"/>
        <v>-715</v>
      </c>
      <c r="F13" s="20">
        <v>29341</v>
      </c>
      <c r="G13" s="20">
        <v>29341</v>
      </c>
      <c r="H13" s="20">
        <f t="shared" ref="H13:H14" si="7">G13-F13</f>
        <v>0</v>
      </c>
      <c r="I13" s="152"/>
      <c r="J13" s="63">
        <f>G13-C13</f>
        <v>-715</v>
      </c>
      <c r="K13" s="78">
        <f>J13/C13</f>
        <v>-2.3788927335640139E-2</v>
      </c>
      <c r="L13" s="80">
        <f>M13/C13</f>
        <v>-4.0107106524719917E-2</v>
      </c>
      <c r="M13" s="18">
        <f>(G13*100)/101.7-C13</f>
        <v>-1205.4591937069818</v>
      </c>
    </row>
    <row r="14" spans="1:16" ht="17.25" thickBot="1" x14ac:dyDescent="0.3">
      <c r="A14" s="240"/>
      <c r="B14" s="188" t="s">
        <v>223</v>
      </c>
      <c r="C14" s="95">
        <f t="shared" ref="C14:G14" si="8">SUM(C12:C13)</f>
        <v>30656</v>
      </c>
      <c r="D14" s="96">
        <f t="shared" si="8"/>
        <v>30656</v>
      </c>
      <c r="E14" s="96">
        <f t="shared" si="8"/>
        <v>-765</v>
      </c>
      <c r="F14" s="96">
        <f t="shared" si="8"/>
        <v>29891</v>
      </c>
      <c r="G14" s="96">
        <f t="shared" si="8"/>
        <v>29891</v>
      </c>
      <c r="H14" s="96">
        <f t="shared" si="7"/>
        <v>0</v>
      </c>
      <c r="I14" s="143"/>
      <c r="J14" s="95">
        <f>G14-C14</f>
        <v>-765</v>
      </c>
      <c r="K14" s="102">
        <f>J14/C14</f>
        <v>-2.4954331941544883E-2</v>
      </c>
      <c r="L14" s="105">
        <f>M14/C14</f>
        <v>-4.1253030424331268E-2</v>
      </c>
      <c r="M14" s="123">
        <f>(G14*100)/101.7-C14</f>
        <v>-1264.6529006882993</v>
      </c>
    </row>
    <row r="15" spans="1:16" ht="17.25" thickBot="1" x14ac:dyDescent="0.3">
      <c r="A15" s="169"/>
      <c r="B15" s="1"/>
      <c r="C15" s="11"/>
      <c r="D15" s="12"/>
      <c r="E15" s="12"/>
      <c r="F15" s="12"/>
      <c r="G15" s="12"/>
      <c r="H15" s="12"/>
      <c r="I15" s="12"/>
      <c r="J15" s="13"/>
      <c r="K15" s="14"/>
      <c r="L15" s="14"/>
      <c r="M15" s="15"/>
    </row>
    <row r="16" spans="1:16" ht="33" x14ac:dyDescent="0.25">
      <c r="A16" s="238" t="s">
        <v>205</v>
      </c>
      <c r="B16" s="71" t="s">
        <v>218</v>
      </c>
      <c r="C16" s="16">
        <v>957</v>
      </c>
      <c r="D16" s="7">
        <v>957</v>
      </c>
      <c r="E16" s="7">
        <f t="shared" ref="E16:E20" si="9">F16-D16</f>
        <v>934</v>
      </c>
      <c r="F16" s="7">
        <v>1891</v>
      </c>
      <c r="G16" s="7">
        <v>1891</v>
      </c>
      <c r="H16" s="7">
        <f>G16-F16</f>
        <v>0</v>
      </c>
      <c r="I16" s="64"/>
      <c r="J16" s="26">
        <f t="shared" ref="J16:J21" si="10">G16-C16</f>
        <v>934</v>
      </c>
      <c r="K16" s="77">
        <f t="shared" ref="K16:K21" si="11">J16/C16</f>
        <v>0.97596656217345867</v>
      </c>
      <c r="L16" s="79">
        <f t="shared" ref="L16:L21" si="12">M16/C16</f>
        <v>0.94293663930526916</v>
      </c>
      <c r="M16" s="8">
        <f t="shared" ref="M16:M21" si="13">(G16*100)/101.7-C16</f>
        <v>902.39036381514256</v>
      </c>
    </row>
    <row r="17" spans="1:13" ht="33" x14ac:dyDescent="0.25">
      <c r="A17" s="239"/>
      <c r="B17" s="72" t="s">
        <v>219</v>
      </c>
      <c r="C17" s="62">
        <v>10685</v>
      </c>
      <c r="D17" s="34">
        <v>10685</v>
      </c>
      <c r="E17" s="34">
        <f t="shared" si="9"/>
        <v>-1825</v>
      </c>
      <c r="F17" s="34">
        <v>8860</v>
      </c>
      <c r="G17" s="34">
        <v>8860</v>
      </c>
      <c r="H17" s="34">
        <f t="shared" ref="H17:H21" si="14">G17-F17</f>
        <v>0</v>
      </c>
      <c r="I17" s="138"/>
      <c r="J17" s="32">
        <f t="shared" si="10"/>
        <v>-1825</v>
      </c>
      <c r="K17" s="86">
        <f t="shared" si="11"/>
        <v>-0.17080018717828732</v>
      </c>
      <c r="L17" s="87">
        <f t="shared" si="12"/>
        <v>-0.1846609510110987</v>
      </c>
      <c r="M17" s="33">
        <f t="shared" si="13"/>
        <v>-1973.1022615535894</v>
      </c>
    </row>
    <row r="18" spans="1:13" ht="33" x14ac:dyDescent="0.25">
      <c r="A18" s="239"/>
      <c r="B18" s="72" t="s">
        <v>220</v>
      </c>
      <c r="C18" s="62">
        <v>24858</v>
      </c>
      <c r="D18" s="34">
        <v>24858</v>
      </c>
      <c r="E18" s="34">
        <f t="shared" si="9"/>
        <v>-2410</v>
      </c>
      <c r="F18" s="34">
        <v>22448</v>
      </c>
      <c r="G18" s="34">
        <v>22448</v>
      </c>
      <c r="H18" s="34">
        <f t="shared" si="14"/>
        <v>0</v>
      </c>
      <c r="I18" s="138"/>
      <c r="J18" s="32">
        <f t="shared" si="10"/>
        <v>-2410</v>
      </c>
      <c r="K18" s="86">
        <f t="shared" si="11"/>
        <v>-9.6950679861613973E-2</v>
      </c>
      <c r="L18" s="87">
        <f t="shared" si="12"/>
        <v>-0.11204589956894195</v>
      </c>
      <c r="M18" s="33">
        <f t="shared" si="13"/>
        <v>-2785.2369714847591</v>
      </c>
    </row>
    <row r="19" spans="1:13" ht="16.5" x14ac:dyDescent="0.25">
      <c r="A19" s="239"/>
      <c r="B19" s="72" t="s">
        <v>288</v>
      </c>
      <c r="C19" s="62">
        <v>718</v>
      </c>
      <c r="D19" s="34">
        <v>718</v>
      </c>
      <c r="E19" s="34">
        <f t="shared" si="9"/>
        <v>-718</v>
      </c>
      <c r="F19" s="34">
        <v>0</v>
      </c>
      <c r="G19" s="34">
        <v>0</v>
      </c>
      <c r="H19" s="34">
        <f t="shared" si="14"/>
        <v>0</v>
      </c>
      <c r="I19" s="138"/>
      <c r="J19" s="32">
        <f t="shared" si="10"/>
        <v>-718</v>
      </c>
      <c r="K19" s="86">
        <f t="shared" si="11"/>
        <v>-1</v>
      </c>
      <c r="L19" s="87">
        <f t="shared" si="12"/>
        <v>-1</v>
      </c>
      <c r="M19" s="33">
        <f t="shared" si="13"/>
        <v>-718</v>
      </c>
    </row>
    <row r="20" spans="1:13" ht="17.25" thickBot="1" x14ac:dyDescent="0.3">
      <c r="A20" s="239"/>
      <c r="B20" s="73" t="s">
        <v>221</v>
      </c>
      <c r="C20" s="21">
        <v>75242</v>
      </c>
      <c r="D20" s="20">
        <v>75242</v>
      </c>
      <c r="E20" s="20">
        <f t="shared" si="9"/>
        <v>1626</v>
      </c>
      <c r="F20" s="20">
        <v>76868</v>
      </c>
      <c r="G20" s="20">
        <v>76868</v>
      </c>
      <c r="H20" s="20">
        <f t="shared" si="14"/>
        <v>0</v>
      </c>
      <c r="I20" s="152"/>
      <c r="J20" s="63">
        <f t="shared" si="10"/>
        <v>1626</v>
      </c>
      <c r="K20" s="78">
        <f t="shared" si="11"/>
        <v>2.1610270859360462E-2</v>
      </c>
      <c r="L20" s="80">
        <f t="shared" si="12"/>
        <v>4.5332063513868733E-3</v>
      </c>
      <c r="M20" s="18">
        <f t="shared" si="13"/>
        <v>341.0875122910511</v>
      </c>
    </row>
    <row r="21" spans="1:13" ht="17.25" thickBot="1" x14ac:dyDescent="0.3">
      <c r="A21" s="240"/>
      <c r="B21" s="188" t="s">
        <v>227</v>
      </c>
      <c r="C21" s="95">
        <f t="shared" ref="C21:G21" si="15">SUM(C16:C20)</f>
        <v>112460</v>
      </c>
      <c r="D21" s="96">
        <f t="shared" si="15"/>
        <v>112460</v>
      </c>
      <c r="E21" s="96">
        <f t="shared" si="15"/>
        <v>-2393</v>
      </c>
      <c r="F21" s="96">
        <f t="shared" si="15"/>
        <v>110067</v>
      </c>
      <c r="G21" s="96">
        <f t="shared" si="15"/>
        <v>110067</v>
      </c>
      <c r="H21" s="96">
        <f t="shared" si="14"/>
        <v>0</v>
      </c>
      <c r="I21" s="143"/>
      <c r="J21" s="95">
        <f t="shared" si="10"/>
        <v>-2393</v>
      </c>
      <c r="K21" s="102">
        <f t="shared" si="11"/>
        <v>-2.127867686288458E-2</v>
      </c>
      <c r="L21" s="105">
        <f t="shared" si="12"/>
        <v>-3.7638816974321185E-2</v>
      </c>
      <c r="M21" s="123">
        <f t="shared" si="13"/>
        <v>-4232.8613569321606</v>
      </c>
    </row>
    <row r="22" spans="1:13" ht="17.25" thickBot="1" x14ac:dyDescent="0.3">
      <c r="A22" s="169"/>
      <c r="B22" s="1"/>
      <c r="C22" s="11"/>
      <c r="D22" s="12"/>
      <c r="E22" s="12"/>
      <c r="F22" s="12"/>
      <c r="G22" s="12"/>
      <c r="H22" s="12"/>
      <c r="I22" s="12"/>
      <c r="J22" s="70"/>
      <c r="K22" s="37"/>
      <c r="L22" s="37"/>
      <c r="M22" s="38"/>
    </row>
    <row r="23" spans="1:13" ht="16.5" x14ac:dyDescent="0.25">
      <c r="A23" s="238" t="s">
        <v>206</v>
      </c>
      <c r="B23" s="59" t="s">
        <v>224</v>
      </c>
      <c r="C23" s="16">
        <v>3443</v>
      </c>
      <c r="D23" s="7">
        <v>3443</v>
      </c>
      <c r="E23" s="7">
        <f t="shared" ref="E23:E25" si="16">F23-D23</f>
        <v>3827</v>
      </c>
      <c r="F23" s="7">
        <v>7270</v>
      </c>
      <c r="G23" s="7">
        <v>7270</v>
      </c>
      <c r="H23" s="7">
        <f>G23-F23</f>
        <v>0</v>
      </c>
      <c r="I23" s="64"/>
      <c r="J23" s="26">
        <f>G23-C23</f>
        <v>3827</v>
      </c>
      <c r="K23" s="77">
        <f>J23/C23</f>
        <v>1.1115306418820796</v>
      </c>
      <c r="L23" s="79">
        <f>M23/C23</f>
        <v>1.0762346527847388</v>
      </c>
      <c r="M23" s="8">
        <f>(G23*100)/101.7-C23</f>
        <v>3705.4759095378558</v>
      </c>
    </row>
    <row r="24" spans="1:13" ht="16.5" x14ac:dyDescent="0.25">
      <c r="A24" s="239"/>
      <c r="B24" s="66" t="s">
        <v>289</v>
      </c>
      <c r="C24" s="62">
        <v>5136</v>
      </c>
      <c r="D24" s="34">
        <v>5136</v>
      </c>
      <c r="E24" s="34">
        <f t="shared" si="16"/>
        <v>-5136</v>
      </c>
      <c r="F24" s="34">
        <v>0</v>
      </c>
      <c r="G24" s="34">
        <v>0</v>
      </c>
      <c r="H24" s="34">
        <f t="shared" ref="H24:H26" si="17">G24-F24</f>
        <v>0</v>
      </c>
      <c r="I24" s="138"/>
      <c r="J24" s="32">
        <f>G24-C24</f>
        <v>-5136</v>
      </c>
      <c r="K24" s="86">
        <f>J24/C24</f>
        <v>-1</v>
      </c>
      <c r="L24" s="87">
        <f>M24/C24</f>
        <v>-1</v>
      </c>
      <c r="M24" s="33">
        <f>(G24*100)/101.7-C24</f>
        <v>-5136</v>
      </c>
    </row>
    <row r="25" spans="1:13" ht="17.25" thickBot="1" x14ac:dyDescent="0.3">
      <c r="A25" s="239"/>
      <c r="B25" s="60" t="s">
        <v>225</v>
      </c>
      <c r="C25" s="21">
        <v>66902</v>
      </c>
      <c r="D25" s="20">
        <v>70915</v>
      </c>
      <c r="E25" s="20">
        <f t="shared" si="16"/>
        <v>-6880</v>
      </c>
      <c r="F25" s="20">
        <v>64035</v>
      </c>
      <c r="G25" s="20">
        <v>64035</v>
      </c>
      <c r="H25" s="20">
        <f t="shared" si="17"/>
        <v>0</v>
      </c>
      <c r="I25" s="152"/>
      <c r="J25" s="63">
        <f>G25-C25</f>
        <v>-2867</v>
      </c>
      <c r="K25" s="78">
        <f>J25/C25</f>
        <v>-4.2853726345998627E-2</v>
      </c>
      <c r="L25" s="80">
        <f>M25/C25</f>
        <v>-5.8853221579153035E-2</v>
      </c>
      <c r="M25" s="18">
        <f>(G25*100)/101.7-C25</f>
        <v>-3937.3982300884963</v>
      </c>
    </row>
    <row r="26" spans="1:13" ht="17.25" thickBot="1" x14ac:dyDescent="0.3">
      <c r="A26" s="240"/>
      <c r="B26" s="188" t="s">
        <v>226</v>
      </c>
      <c r="C26" s="95">
        <f t="shared" ref="C26:G26" si="18">SUM(C23:C25)</f>
        <v>75481</v>
      </c>
      <c r="D26" s="96">
        <f t="shared" si="18"/>
        <v>79494</v>
      </c>
      <c r="E26" s="96">
        <f t="shared" si="18"/>
        <v>-8189</v>
      </c>
      <c r="F26" s="96">
        <f t="shared" si="18"/>
        <v>71305</v>
      </c>
      <c r="G26" s="96">
        <f t="shared" si="18"/>
        <v>71305</v>
      </c>
      <c r="H26" s="96">
        <f t="shared" si="17"/>
        <v>0</v>
      </c>
      <c r="I26" s="143"/>
      <c r="J26" s="95">
        <f>G26-C26</f>
        <v>-4176</v>
      </c>
      <c r="K26" s="102">
        <f>J26/C26</f>
        <v>-5.5325181171420622E-2</v>
      </c>
      <c r="L26" s="105">
        <f>M26/C26</f>
        <v>-7.1116205674946573E-2</v>
      </c>
      <c r="M26" s="123">
        <f>(G26*100)/101.7-C26</f>
        <v>-5367.9223205506423</v>
      </c>
    </row>
    <row r="27" spans="1:13" ht="17.25" thickBot="1" x14ac:dyDescent="0.3">
      <c r="A27" s="169"/>
      <c r="B27" s="1"/>
      <c r="C27" s="11"/>
      <c r="D27" s="12"/>
      <c r="E27" s="12"/>
      <c r="F27" s="12"/>
      <c r="G27" s="12"/>
      <c r="H27" s="12"/>
      <c r="I27" s="12"/>
      <c r="J27" s="13"/>
      <c r="K27" s="14"/>
      <c r="L27" s="14"/>
      <c r="M27" s="15"/>
    </row>
    <row r="28" spans="1:13" ht="16.5" x14ac:dyDescent="0.25">
      <c r="A28" s="238" t="s">
        <v>207</v>
      </c>
      <c r="B28" s="186" t="s">
        <v>229</v>
      </c>
      <c r="C28" s="16">
        <v>884</v>
      </c>
      <c r="D28" s="7">
        <v>884</v>
      </c>
      <c r="E28" s="7">
        <f t="shared" ref="E28:E29" si="19">F28-D28</f>
        <v>-100</v>
      </c>
      <c r="F28" s="7">
        <v>784</v>
      </c>
      <c r="G28" s="7">
        <v>784</v>
      </c>
      <c r="H28" s="7">
        <f>G28-F28</f>
        <v>0</v>
      </c>
      <c r="I28" s="64"/>
      <c r="J28" s="26">
        <f t="shared" ref="J28:J33" si="20">G28-C28</f>
        <v>-100</v>
      </c>
      <c r="K28" s="77">
        <f>J28/C28</f>
        <v>-0.11312217194570136</v>
      </c>
      <c r="L28" s="79">
        <f>M28/C28</f>
        <v>-0.12794707172635336</v>
      </c>
      <c r="M28" s="8">
        <f t="shared" ref="M28:M33" si="21">(G28*100)/101.7-C28</f>
        <v>-113.10521140609637</v>
      </c>
    </row>
    <row r="29" spans="1:13" ht="17.25" thickBot="1" x14ac:dyDescent="0.3">
      <c r="A29" s="239"/>
      <c r="B29" s="187" t="s">
        <v>230</v>
      </c>
      <c r="C29" s="21">
        <v>52</v>
      </c>
      <c r="D29" s="20">
        <v>52</v>
      </c>
      <c r="E29" s="20">
        <f t="shared" si="19"/>
        <v>0</v>
      </c>
      <c r="F29" s="20">
        <v>52</v>
      </c>
      <c r="G29" s="20">
        <v>52</v>
      </c>
      <c r="H29" s="20">
        <f t="shared" ref="H29:H30" si="22">G29-F29</f>
        <v>0</v>
      </c>
      <c r="I29" s="152"/>
      <c r="J29" s="63">
        <f t="shared" si="20"/>
        <v>0</v>
      </c>
      <c r="K29" s="78">
        <f>J29/C29</f>
        <v>0</v>
      </c>
      <c r="L29" s="80">
        <f>M29/C29</f>
        <v>-1.6715830875122961E-2</v>
      </c>
      <c r="M29" s="18">
        <f t="shared" si="21"/>
        <v>-0.86922320550639398</v>
      </c>
    </row>
    <row r="30" spans="1:13" ht="17.25" thickBot="1" x14ac:dyDescent="0.3">
      <c r="A30" s="240"/>
      <c r="B30" s="188" t="s">
        <v>228</v>
      </c>
      <c r="C30" s="95">
        <f t="shared" ref="C30:G30" si="23">SUM(C28:C29)</f>
        <v>936</v>
      </c>
      <c r="D30" s="96">
        <f t="shared" si="23"/>
        <v>936</v>
      </c>
      <c r="E30" s="96">
        <f t="shared" si="23"/>
        <v>-100</v>
      </c>
      <c r="F30" s="96">
        <f t="shared" si="23"/>
        <v>836</v>
      </c>
      <c r="G30" s="96">
        <f t="shared" si="23"/>
        <v>836</v>
      </c>
      <c r="H30" s="96">
        <f t="shared" si="22"/>
        <v>0</v>
      </c>
      <c r="I30" s="143"/>
      <c r="J30" s="95">
        <f t="shared" si="20"/>
        <v>-100</v>
      </c>
      <c r="K30" s="102">
        <f>J30/C30</f>
        <v>-0.10683760683760683</v>
      </c>
      <c r="L30" s="105">
        <f>M30/C30</f>
        <v>-0.12176755834572944</v>
      </c>
      <c r="M30" s="123">
        <f t="shared" si="21"/>
        <v>-113.97443461160276</v>
      </c>
    </row>
    <row r="31" spans="1:13" ht="17.25" thickBot="1" x14ac:dyDescent="0.3">
      <c r="A31" s="169"/>
      <c r="B31" s="185"/>
      <c r="C31" s="11"/>
      <c r="D31" s="12"/>
      <c r="E31" s="12"/>
      <c r="F31" s="12"/>
      <c r="G31" s="12"/>
      <c r="H31" s="12"/>
      <c r="I31" s="12"/>
      <c r="J31" s="13">
        <f t="shared" si="20"/>
        <v>0</v>
      </c>
      <c r="K31" s="14"/>
      <c r="L31" s="14"/>
      <c r="M31" s="15">
        <f t="shared" si="21"/>
        <v>0</v>
      </c>
    </row>
    <row r="32" spans="1:13" ht="17.25" thickBot="1" x14ac:dyDescent="0.3">
      <c r="A32" s="238" t="s">
        <v>208</v>
      </c>
      <c r="B32" s="128" t="s">
        <v>231</v>
      </c>
      <c r="C32" s="90">
        <v>6421</v>
      </c>
      <c r="D32" s="31">
        <v>6421</v>
      </c>
      <c r="E32" s="31">
        <f t="shared" ref="E32" si="24">F32-D32</f>
        <v>-642</v>
      </c>
      <c r="F32" s="31">
        <v>5779</v>
      </c>
      <c r="G32" s="31">
        <v>5779</v>
      </c>
      <c r="H32" s="31">
        <f>G32-F32</f>
        <v>0</v>
      </c>
      <c r="I32" s="151"/>
      <c r="J32" s="30">
        <f t="shared" si="20"/>
        <v>-642</v>
      </c>
      <c r="K32" s="91">
        <f>J32/C32</f>
        <v>-9.9984426101853291E-2</v>
      </c>
      <c r="L32" s="92">
        <f>M32/C32</f>
        <v>-0.11502893422011147</v>
      </c>
      <c r="M32" s="45">
        <f t="shared" si="21"/>
        <v>-738.60078662733576</v>
      </c>
    </row>
    <row r="33" spans="1:16" ht="17.25" thickBot="1" x14ac:dyDescent="0.3">
      <c r="A33" s="240"/>
      <c r="B33" s="188" t="s">
        <v>232</v>
      </c>
      <c r="C33" s="95">
        <f>SUM(C32:C32)</f>
        <v>6421</v>
      </c>
      <c r="D33" s="96">
        <f>SUM(D32:D32)</f>
        <v>6421</v>
      </c>
      <c r="E33" s="96">
        <f>SUM(E32:E32)</f>
        <v>-642</v>
      </c>
      <c r="F33" s="96">
        <f>SUM(F32:F32)</f>
        <v>5779</v>
      </c>
      <c r="G33" s="96">
        <f>SUM(G32:G32)</f>
        <v>5779</v>
      </c>
      <c r="H33" s="96">
        <f>G33-F33</f>
        <v>0</v>
      </c>
      <c r="I33" s="143"/>
      <c r="J33" s="95">
        <f t="shared" si="20"/>
        <v>-642</v>
      </c>
      <c r="K33" s="102">
        <f>J33/C33</f>
        <v>-9.9984426101853291E-2</v>
      </c>
      <c r="L33" s="105">
        <f>M33/C33</f>
        <v>-0.11502893422011147</v>
      </c>
      <c r="M33" s="123">
        <f t="shared" si="21"/>
        <v>-738.60078662733576</v>
      </c>
    </row>
    <row r="34" spans="1:16" ht="17.25" thickBot="1" x14ac:dyDescent="0.3">
      <c r="A34" s="169"/>
      <c r="B34" s="185"/>
      <c r="C34" s="11"/>
      <c r="D34" s="12"/>
      <c r="E34" s="12"/>
      <c r="F34" s="12"/>
      <c r="G34" s="12"/>
      <c r="H34" s="12"/>
      <c r="I34" s="12"/>
      <c r="J34" s="13"/>
      <c r="K34" s="14"/>
      <c r="L34" s="14"/>
      <c r="M34" s="15"/>
    </row>
    <row r="35" spans="1:16" ht="22.5" customHeight="1" thickBot="1" x14ac:dyDescent="0.3">
      <c r="A35" s="238" t="s">
        <v>209</v>
      </c>
      <c r="B35" s="186" t="s">
        <v>233</v>
      </c>
      <c r="C35" s="90">
        <v>10527</v>
      </c>
      <c r="D35" s="31">
        <v>10527</v>
      </c>
      <c r="E35" s="31">
        <f>F35-D35</f>
        <v>-561</v>
      </c>
      <c r="F35" s="31">
        <v>9966</v>
      </c>
      <c r="G35" s="31">
        <v>9966</v>
      </c>
      <c r="H35" s="31">
        <f>G35-F35</f>
        <v>0</v>
      </c>
      <c r="I35" s="151"/>
      <c r="J35" s="30">
        <f>G35-C35</f>
        <v>-561</v>
      </c>
      <c r="K35" s="91">
        <f>J35/C35</f>
        <v>-5.329153605015674E-2</v>
      </c>
      <c r="L35" s="92">
        <f>M35/C35</f>
        <v>-6.9116554621589665E-2</v>
      </c>
      <c r="M35" s="45">
        <f>(G35*100)/101.7-C35</f>
        <v>-727.58997050147445</v>
      </c>
    </row>
    <row r="36" spans="1:16" ht="22.5" customHeight="1" thickBot="1" x14ac:dyDescent="0.3">
      <c r="A36" s="240"/>
      <c r="B36" s="188" t="s">
        <v>234</v>
      </c>
      <c r="C36" s="95">
        <f t="shared" ref="C36:G36" si="25">SUM(C35)</f>
        <v>10527</v>
      </c>
      <c r="D36" s="96">
        <f t="shared" si="25"/>
        <v>10527</v>
      </c>
      <c r="E36" s="96">
        <f t="shared" si="25"/>
        <v>-561</v>
      </c>
      <c r="F36" s="96">
        <f t="shared" si="25"/>
        <v>9966</v>
      </c>
      <c r="G36" s="96">
        <f t="shared" si="25"/>
        <v>9966</v>
      </c>
      <c r="H36" s="96">
        <f>G36-F36</f>
        <v>0</v>
      </c>
      <c r="I36" s="143"/>
      <c r="J36" s="95">
        <f>G36-C36</f>
        <v>-561</v>
      </c>
      <c r="K36" s="102">
        <f>J36/C36</f>
        <v>-5.329153605015674E-2</v>
      </c>
      <c r="L36" s="105">
        <f>M36/C36</f>
        <v>-6.9116554621589665E-2</v>
      </c>
      <c r="M36" s="123">
        <f>(G36*100)/101.7-C36</f>
        <v>-727.58997050147445</v>
      </c>
    </row>
    <row r="37" spans="1:16" ht="17.25" thickBot="1" x14ac:dyDescent="0.3">
      <c r="A37" s="169"/>
      <c r="B37" s="1"/>
      <c r="C37" s="11"/>
      <c r="D37" s="12"/>
      <c r="E37" s="12"/>
      <c r="F37" s="12"/>
      <c r="G37" s="12"/>
      <c r="H37" s="12"/>
      <c r="I37" s="12"/>
      <c r="J37" s="13"/>
      <c r="K37" s="14"/>
      <c r="L37" s="14"/>
      <c r="M37" s="15"/>
    </row>
    <row r="38" spans="1:16" ht="20.25" customHeight="1" thickBot="1" x14ac:dyDescent="0.3">
      <c r="A38" s="250" t="s">
        <v>235</v>
      </c>
      <c r="B38" s="251"/>
      <c r="C38" s="106">
        <f>C10+C14+C21+C26+C30+C33+C36</f>
        <v>263150</v>
      </c>
      <c r="D38" s="107">
        <f>D10+D14+D21+D26+D30+D33+D36</f>
        <v>268675</v>
      </c>
      <c r="E38" s="107">
        <f>E10+E14+E21+E26+E30+E33+E36</f>
        <v>9085</v>
      </c>
      <c r="F38" s="107">
        <f>F10+F14+F21+F26+F30+F33+F36</f>
        <v>277760</v>
      </c>
      <c r="G38" s="107">
        <f>G10+G14+G21+G26+G30+G33+G36</f>
        <v>277760</v>
      </c>
      <c r="H38" s="107">
        <f>G38-F38</f>
        <v>0</v>
      </c>
      <c r="I38" s="153"/>
      <c r="J38" s="106">
        <f>G38-C38</f>
        <v>14610</v>
      </c>
      <c r="K38" s="111">
        <f>J38/C38</f>
        <v>5.5519665589967702E-2</v>
      </c>
      <c r="L38" s="112">
        <f>M38/C38</f>
        <v>3.7875777374599427E-2</v>
      </c>
      <c r="M38" s="113">
        <f>(G38*100)/101.7-C38</f>
        <v>9967.0108161258395</v>
      </c>
    </row>
    <row r="39" spans="1:16" ht="16.5" x14ac:dyDescent="0.25">
      <c r="B39" s="54"/>
      <c r="C39" s="46"/>
      <c r="D39" s="47"/>
      <c r="E39" s="47"/>
      <c r="F39" s="47"/>
      <c r="G39" s="47"/>
      <c r="H39" s="47"/>
      <c r="I39" s="47"/>
      <c r="J39" s="47"/>
      <c r="K39" s="48"/>
      <c r="L39" s="48"/>
      <c r="M39" s="47"/>
    </row>
    <row r="40" spans="1:16" ht="16.5" x14ac:dyDescent="0.25">
      <c r="B40" s="54"/>
      <c r="C40" s="46"/>
      <c r="D40" s="47"/>
      <c r="E40" s="47"/>
      <c r="F40" s="47"/>
      <c r="G40" s="47"/>
      <c r="H40" s="47"/>
      <c r="I40" s="47"/>
      <c r="J40" s="47"/>
      <c r="K40" s="48"/>
      <c r="L40" s="48"/>
      <c r="M40" s="47"/>
    </row>
    <row r="41" spans="1:16" ht="17.25" thickBot="1" x14ac:dyDescent="0.3">
      <c r="B41" s="54"/>
      <c r="C41" s="46"/>
      <c r="D41" s="47"/>
      <c r="E41" s="47"/>
      <c r="F41" s="47"/>
      <c r="G41" s="47"/>
      <c r="H41" s="47"/>
      <c r="I41" s="47"/>
      <c r="J41" s="47"/>
      <c r="K41" s="48"/>
      <c r="L41" s="48"/>
      <c r="M41" s="47"/>
    </row>
    <row r="42" spans="1:16" ht="23.25" thickBot="1" x14ac:dyDescent="0.3">
      <c r="A42" s="233" t="s">
        <v>81</v>
      </c>
      <c r="B42" s="234"/>
      <c r="C42" s="234"/>
      <c r="D42" s="234"/>
      <c r="E42" s="234"/>
      <c r="F42" s="234"/>
      <c r="G42" s="234"/>
      <c r="H42" s="234"/>
      <c r="I42" s="235"/>
      <c r="J42" s="231" t="s">
        <v>273</v>
      </c>
      <c r="K42" s="232"/>
      <c r="L42" s="231" t="s">
        <v>274</v>
      </c>
      <c r="M42" s="232"/>
    </row>
    <row r="43" spans="1:16" ht="90.75" customHeight="1" thickBot="1" x14ac:dyDescent="0.3">
      <c r="A43" s="208" t="s">
        <v>19</v>
      </c>
      <c r="B43" s="209" t="s">
        <v>25</v>
      </c>
      <c r="C43" s="225" t="s">
        <v>292</v>
      </c>
      <c r="D43" s="184" t="s">
        <v>293</v>
      </c>
      <c r="E43" s="184" t="s">
        <v>303</v>
      </c>
      <c r="F43" s="170" t="s">
        <v>295</v>
      </c>
      <c r="G43" s="184" t="s">
        <v>296</v>
      </c>
      <c r="H43" s="184" t="s">
        <v>297</v>
      </c>
      <c r="I43" s="135" t="s">
        <v>298</v>
      </c>
      <c r="J43" s="225" t="s">
        <v>299</v>
      </c>
      <c r="K43" s="226" t="s">
        <v>300</v>
      </c>
      <c r="L43" s="227" t="s">
        <v>301</v>
      </c>
      <c r="M43" s="228" t="s">
        <v>302</v>
      </c>
      <c r="P43" s="17"/>
    </row>
    <row r="44" spans="1:16" ht="16.5" x14ac:dyDescent="0.25">
      <c r="A44" s="238" t="s">
        <v>203</v>
      </c>
      <c r="B44" s="59" t="s">
        <v>210</v>
      </c>
      <c r="C44" s="16">
        <v>890</v>
      </c>
      <c r="D44" s="7">
        <v>890</v>
      </c>
      <c r="E44" s="7">
        <f>F44-D44</f>
        <v>-330</v>
      </c>
      <c r="F44" s="7">
        <v>560</v>
      </c>
      <c r="G44" s="7">
        <v>560</v>
      </c>
      <c r="H44" s="7">
        <f>G44-F44</f>
        <v>0</v>
      </c>
      <c r="I44" s="64"/>
      <c r="J44" s="26">
        <f>G44-C44</f>
        <v>-330</v>
      </c>
      <c r="K44" s="77">
        <f>J44/C44</f>
        <v>-0.3707865168539326</v>
      </c>
      <c r="L44" s="79">
        <f>M44/C44</f>
        <v>-0.38130434302254929</v>
      </c>
      <c r="M44" s="8">
        <f>(G44*100)/101.7-C44</f>
        <v>-339.36086529006889</v>
      </c>
    </row>
    <row r="45" spans="1:16" ht="33" x14ac:dyDescent="0.25">
      <c r="A45" s="239"/>
      <c r="B45" s="66" t="s">
        <v>212</v>
      </c>
      <c r="C45" s="62">
        <v>3481</v>
      </c>
      <c r="D45" s="34">
        <v>3481</v>
      </c>
      <c r="E45" s="34">
        <f t="shared" ref="E45:E46" si="26">F45-D45</f>
        <v>7242</v>
      </c>
      <c r="F45" s="34">
        <v>10723</v>
      </c>
      <c r="G45" s="34">
        <v>10723</v>
      </c>
      <c r="H45" s="34">
        <f t="shared" ref="H45:H47" si="27">G45-F45</f>
        <v>0</v>
      </c>
      <c r="I45" s="138"/>
      <c r="J45" s="32">
        <f>G45-C45</f>
        <v>7242</v>
      </c>
      <c r="K45" s="86">
        <f>J45/C45</f>
        <v>2.080436656133295</v>
      </c>
      <c r="L45" s="87">
        <f>M45/C45</f>
        <v>2.0289445979678415</v>
      </c>
      <c r="M45" s="33">
        <f>(G45*100)/101.7-C45</f>
        <v>7062.7561455260566</v>
      </c>
    </row>
    <row r="46" spans="1:16" ht="33.75" thickBot="1" x14ac:dyDescent="0.3">
      <c r="A46" s="239"/>
      <c r="B46" s="60" t="s">
        <v>214</v>
      </c>
      <c r="C46" s="21">
        <v>110</v>
      </c>
      <c r="D46" s="20">
        <v>110</v>
      </c>
      <c r="E46" s="20">
        <f t="shared" si="26"/>
        <v>330</v>
      </c>
      <c r="F46" s="20">
        <v>440</v>
      </c>
      <c r="G46" s="20">
        <v>440</v>
      </c>
      <c r="H46" s="20">
        <f t="shared" si="27"/>
        <v>0</v>
      </c>
      <c r="I46" s="152"/>
      <c r="J46" s="63">
        <f>G46-C46</f>
        <v>330</v>
      </c>
      <c r="K46" s="78">
        <f>J46/C46</f>
        <v>3</v>
      </c>
      <c r="L46" s="80">
        <f>M46/C46</f>
        <v>2.9331366764995082</v>
      </c>
      <c r="M46" s="18">
        <f>(G46*100)/101.7-C46</f>
        <v>322.64503441494588</v>
      </c>
    </row>
    <row r="47" spans="1:16" ht="17.25" thickBot="1" x14ac:dyDescent="0.3">
      <c r="A47" s="240"/>
      <c r="B47" s="193" t="s">
        <v>222</v>
      </c>
      <c r="C47" s="95">
        <f>SUM(C44:C46)</f>
        <v>4481</v>
      </c>
      <c r="D47" s="96">
        <f>SUM(D44:D46)</f>
        <v>4481</v>
      </c>
      <c r="E47" s="96">
        <f>SUM(E44:E46)</f>
        <v>7242</v>
      </c>
      <c r="F47" s="96">
        <f>SUM(F44:F46)</f>
        <v>11723</v>
      </c>
      <c r="G47" s="96">
        <f>SUM(G44:G46)</f>
        <v>11723</v>
      </c>
      <c r="H47" s="96">
        <f t="shared" si="27"/>
        <v>0</v>
      </c>
      <c r="I47" s="143"/>
      <c r="J47" s="95">
        <f>G47-C47</f>
        <v>7242</v>
      </c>
      <c r="K47" s="102">
        <f>J47/C47</f>
        <v>1.61615710778844</v>
      </c>
      <c r="L47" s="105">
        <f>M47/C47</f>
        <v>1.5724258680318979</v>
      </c>
      <c r="M47" s="123">
        <f>(G47*100)/101.7-C47</f>
        <v>7046.0403146509343</v>
      </c>
    </row>
    <row r="48" spans="1:16" ht="17.25" thickBot="1" x14ac:dyDescent="0.3">
      <c r="A48" s="169"/>
      <c r="B48" s="185"/>
      <c r="C48" s="11"/>
      <c r="D48" s="12"/>
      <c r="E48" s="12"/>
      <c r="F48" s="12"/>
      <c r="G48" s="12"/>
      <c r="H48" s="12"/>
      <c r="I48" s="12"/>
      <c r="J48" s="13"/>
      <c r="K48" s="14"/>
      <c r="L48" s="14"/>
      <c r="M48" s="15"/>
    </row>
    <row r="49" spans="1:13" ht="33" x14ac:dyDescent="0.25">
      <c r="A49" s="238" t="s">
        <v>205</v>
      </c>
      <c r="B49" s="59" t="s">
        <v>218</v>
      </c>
      <c r="C49" s="16">
        <v>12000</v>
      </c>
      <c r="D49" s="7">
        <v>12000</v>
      </c>
      <c r="E49" s="7">
        <f t="shared" ref="E49:E52" si="28">F49-D49</f>
        <v>0</v>
      </c>
      <c r="F49" s="7">
        <v>12000</v>
      </c>
      <c r="G49" s="7">
        <v>12000</v>
      </c>
      <c r="H49" s="7">
        <f>G49-F49</f>
        <v>0</v>
      </c>
      <c r="I49" s="64"/>
      <c r="J49" s="26">
        <f>G49-C49</f>
        <v>0</v>
      </c>
      <c r="K49" s="77">
        <f>J49/C49</f>
        <v>0</v>
      </c>
      <c r="L49" s="79">
        <f>M49/C49</f>
        <v>-1.6715830875122871E-2</v>
      </c>
      <c r="M49" s="8">
        <f>(G49*100)/101.7-C49</f>
        <v>-200.58997050147445</v>
      </c>
    </row>
    <row r="50" spans="1:13" ht="103.5" customHeight="1" x14ac:dyDescent="0.25">
      <c r="A50" s="239"/>
      <c r="B50" s="66" t="s">
        <v>219</v>
      </c>
      <c r="C50" s="62">
        <v>58577</v>
      </c>
      <c r="D50" s="34">
        <v>18577</v>
      </c>
      <c r="E50" s="34">
        <f t="shared" si="28"/>
        <v>13425</v>
      </c>
      <c r="F50" s="34">
        <v>32002</v>
      </c>
      <c r="G50" s="34">
        <v>40002</v>
      </c>
      <c r="H50" s="34">
        <f t="shared" ref="H50:H53" si="29">G50-F50</f>
        <v>8000</v>
      </c>
      <c r="I50" s="159" t="s">
        <v>314</v>
      </c>
      <c r="J50" s="32">
        <f>G50-C50</f>
        <v>-18575</v>
      </c>
      <c r="K50" s="86">
        <f>J50/C50</f>
        <v>-0.31710398279188079</v>
      </c>
      <c r="L50" s="87">
        <f>M50/C50</f>
        <v>-0.32851915712082669</v>
      </c>
      <c r="M50" s="33">
        <f>(G50*100)/101.7-C50</f>
        <v>-19243.666666666664</v>
      </c>
    </row>
    <row r="51" spans="1:13" ht="99" x14ac:dyDescent="0.25">
      <c r="A51" s="239"/>
      <c r="B51" s="60" t="s">
        <v>220</v>
      </c>
      <c r="C51" s="62">
        <v>25872</v>
      </c>
      <c r="D51" s="34">
        <v>13372</v>
      </c>
      <c r="E51" s="34">
        <f t="shared" si="28"/>
        <v>10210</v>
      </c>
      <c r="F51" s="34">
        <v>23582</v>
      </c>
      <c r="G51" s="34">
        <v>25582</v>
      </c>
      <c r="H51" s="34">
        <f t="shared" si="29"/>
        <v>2000</v>
      </c>
      <c r="I51" s="160" t="s">
        <v>315</v>
      </c>
      <c r="J51" s="32">
        <f>G51-C51</f>
        <v>-290</v>
      </c>
      <c r="K51" s="86">
        <f>J51/C51</f>
        <v>-1.1209029066171923E-2</v>
      </c>
      <c r="L51" s="87">
        <f>M51/C51</f>
        <v>-2.7737491707150362E-2</v>
      </c>
      <c r="M51" s="33">
        <f>(G51*100)/101.7-C51</f>
        <v>-717.62438544739416</v>
      </c>
    </row>
    <row r="52" spans="1:13" ht="17.25" thickBot="1" x14ac:dyDescent="0.3">
      <c r="A52" s="239"/>
      <c r="B52" s="61" t="s">
        <v>221</v>
      </c>
      <c r="C52" s="21">
        <v>4175</v>
      </c>
      <c r="D52" s="89">
        <v>4175</v>
      </c>
      <c r="E52" s="20">
        <f t="shared" si="28"/>
        <v>2000</v>
      </c>
      <c r="F52" s="89">
        <v>6175</v>
      </c>
      <c r="G52" s="89">
        <v>6175</v>
      </c>
      <c r="H52" s="89">
        <f t="shared" si="29"/>
        <v>0</v>
      </c>
      <c r="I52" s="150"/>
      <c r="J52" s="63">
        <f>G52-C52</f>
        <v>2000</v>
      </c>
      <c r="K52" s="78">
        <f>J52/C52</f>
        <v>0.47904191616766467</v>
      </c>
      <c r="L52" s="80">
        <f>M52/C52</f>
        <v>0.45431850163978821</v>
      </c>
      <c r="M52" s="18">
        <f>(G52*100)/101.7-C52</f>
        <v>1896.7797443461159</v>
      </c>
    </row>
    <row r="53" spans="1:13" ht="17.25" thickBot="1" x14ac:dyDescent="0.3">
      <c r="A53" s="240"/>
      <c r="B53" s="188" t="s">
        <v>227</v>
      </c>
      <c r="C53" s="95">
        <f t="shared" ref="C53:G53" si="30">SUM(C49:C52)</f>
        <v>100624</v>
      </c>
      <c r="D53" s="96">
        <f t="shared" si="30"/>
        <v>48124</v>
      </c>
      <c r="E53" s="96">
        <f t="shared" si="30"/>
        <v>25635</v>
      </c>
      <c r="F53" s="96">
        <f t="shared" si="30"/>
        <v>73759</v>
      </c>
      <c r="G53" s="96">
        <f t="shared" si="30"/>
        <v>83759</v>
      </c>
      <c r="H53" s="96">
        <f t="shared" si="29"/>
        <v>10000</v>
      </c>
      <c r="I53" s="143"/>
      <c r="J53" s="95">
        <f>G53-C53</f>
        <v>-16865</v>
      </c>
      <c r="K53" s="102">
        <f>J53/C53</f>
        <v>-0.16760415010335505</v>
      </c>
      <c r="L53" s="105">
        <f>M53/C53</f>
        <v>-0.18151833835138154</v>
      </c>
      <c r="M53" s="123">
        <f>(G53*100)/101.7-C53</f>
        <v>-18265.101278269416</v>
      </c>
    </row>
    <row r="54" spans="1:13" ht="17.25" thickBot="1" x14ac:dyDescent="0.3">
      <c r="A54" s="169"/>
      <c r="B54" s="185"/>
      <c r="C54" s="11"/>
      <c r="D54" s="12"/>
      <c r="E54" s="12"/>
      <c r="F54" s="12"/>
      <c r="G54" s="12"/>
      <c r="H54" s="12"/>
      <c r="I54" s="12"/>
      <c r="J54" s="13"/>
      <c r="K54" s="14"/>
      <c r="L54" s="14"/>
      <c r="M54" s="15"/>
    </row>
    <row r="55" spans="1:13" ht="17.25" thickBot="1" x14ac:dyDescent="0.3">
      <c r="A55" s="238" t="s">
        <v>206</v>
      </c>
      <c r="B55" s="186" t="s">
        <v>225</v>
      </c>
      <c r="C55" s="90">
        <v>795</v>
      </c>
      <c r="D55" s="31">
        <v>795</v>
      </c>
      <c r="E55" s="31">
        <f>F55-D55</f>
        <v>900</v>
      </c>
      <c r="F55" s="31">
        <v>1695</v>
      </c>
      <c r="G55" s="31">
        <v>1695</v>
      </c>
      <c r="H55" s="31">
        <f>G55-F55</f>
        <v>0</v>
      </c>
      <c r="I55" s="151"/>
      <c r="J55" s="30">
        <f>G55-C55</f>
        <v>900</v>
      </c>
      <c r="K55" s="91">
        <f>J55/C55</f>
        <v>1.1320754716981132</v>
      </c>
      <c r="L55" s="92">
        <f>M55/C55</f>
        <v>1.0964360587002095</v>
      </c>
      <c r="M55" s="45">
        <f>(G55*100)/101.7-C55</f>
        <v>871.66666666666652</v>
      </c>
    </row>
    <row r="56" spans="1:13" ht="17.25" thickBot="1" x14ac:dyDescent="0.3">
      <c r="A56" s="240"/>
      <c r="B56" s="188" t="s">
        <v>226</v>
      </c>
      <c r="C56" s="95">
        <f t="shared" ref="C56:G56" si="31">SUM(C55)</f>
        <v>795</v>
      </c>
      <c r="D56" s="96">
        <f t="shared" si="31"/>
        <v>795</v>
      </c>
      <c r="E56" s="96">
        <f t="shared" si="31"/>
        <v>900</v>
      </c>
      <c r="F56" s="96">
        <f t="shared" si="31"/>
        <v>1695</v>
      </c>
      <c r="G56" s="96">
        <f t="shared" si="31"/>
        <v>1695</v>
      </c>
      <c r="H56" s="96">
        <f>G56-F56</f>
        <v>0</v>
      </c>
      <c r="I56" s="143"/>
      <c r="J56" s="95">
        <f>G56-C56</f>
        <v>900</v>
      </c>
      <c r="K56" s="102">
        <f>J56/C56</f>
        <v>1.1320754716981132</v>
      </c>
      <c r="L56" s="105">
        <f>M56/C56</f>
        <v>1.0964360587002095</v>
      </c>
      <c r="M56" s="123">
        <f>(G56*100)/101.7-C56</f>
        <v>871.66666666666652</v>
      </c>
    </row>
    <row r="57" spans="1:13" ht="17.25" thickBot="1" x14ac:dyDescent="0.3">
      <c r="A57" s="169"/>
      <c r="B57" s="185"/>
      <c r="C57" s="11"/>
      <c r="D57" s="12"/>
      <c r="E57" s="12"/>
      <c r="F57" s="12"/>
      <c r="G57" s="12"/>
      <c r="H57" s="12"/>
      <c r="I57" s="12"/>
      <c r="J57" s="13"/>
      <c r="K57" s="14"/>
      <c r="L57" s="14"/>
      <c r="M57" s="15"/>
    </row>
    <row r="58" spans="1:13" ht="17.25" thickBot="1" x14ac:dyDescent="0.3">
      <c r="A58" s="238" t="s">
        <v>207</v>
      </c>
      <c r="B58" s="186" t="s">
        <v>229</v>
      </c>
      <c r="C58" s="90">
        <v>38</v>
      </c>
      <c r="D58" s="31">
        <v>38</v>
      </c>
      <c r="E58" s="31">
        <f>F58-D58</f>
        <v>0</v>
      </c>
      <c r="F58" s="31">
        <v>38</v>
      </c>
      <c r="G58" s="31">
        <v>38</v>
      </c>
      <c r="H58" s="31">
        <f>G58-F58</f>
        <v>0</v>
      </c>
      <c r="I58" s="151"/>
      <c r="J58" s="30">
        <f>G58-C58</f>
        <v>0</v>
      </c>
      <c r="K58" s="91">
        <f>J58/C58</f>
        <v>0</v>
      </c>
      <c r="L58" s="92">
        <f>M58/C58</f>
        <v>-1.6715830875122867E-2</v>
      </c>
      <c r="M58" s="45">
        <f>(G58*100)/101.7-C58</f>
        <v>-0.63520157325466897</v>
      </c>
    </row>
    <row r="59" spans="1:13" ht="17.25" thickBot="1" x14ac:dyDescent="0.3">
      <c r="A59" s="240"/>
      <c r="B59" s="188" t="s">
        <v>228</v>
      </c>
      <c r="C59" s="95">
        <f t="shared" ref="C59:G59" si="32">SUM(C58)</f>
        <v>38</v>
      </c>
      <c r="D59" s="96">
        <f t="shared" si="32"/>
        <v>38</v>
      </c>
      <c r="E59" s="96">
        <f t="shared" si="32"/>
        <v>0</v>
      </c>
      <c r="F59" s="96">
        <f t="shared" si="32"/>
        <v>38</v>
      </c>
      <c r="G59" s="96">
        <f t="shared" si="32"/>
        <v>38</v>
      </c>
      <c r="H59" s="96">
        <f>G59-F59</f>
        <v>0</v>
      </c>
      <c r="I59" s="143"/>
      <c r="J59" s="95">
        <f>G59-C59</f>
        <v>0</v>
      </c>
      <c r="K59" s="102">
        <f>J59/C59</f>
        <v>0</v>
      </c>
      <c r="L59" s="105">
        <f>M59/C59</f>
        <v>-1.6715830875122867E-2</v>
      </c>
      <c r="M59" s="123">
        <f>(G59*100)/101.7-C59</f>
        <v>-0.63520157325466897</v>
      </c>
    </row>
    <row r="60" spans="1:13" ht="17.25" thickBot="1" x14ac:dyDescent="0.3">
      <c r="A60" s="169"/>
      <c r="B60" s="185"/>
      <c r="C60" s="11"/>
      <c r="D60" s="12"/>
      <c r="E60" s="12"/>
      <c r="F60" s="12"/>
      <c r="G60" s="12"/>
      <c r="H60" s="12"/>
      <c r="I60" s="12"/>
      <c r="J60" s="13"/>
      <c r="K60" s="14"/>
      <c r="L60" s="14"/>
      <c r="M60" s="15"/>
    </row>
    <row r="61" spans="1:13" ht="33.75" customHeight="1" thickBot="1" x14ac:dyDescent="0.3">
      <c r="A61" s="238" t="s">
        <v>209</v>
      </c>
      <c r="B61" s="186" t="s">
        <v>233</v>
      </c>
      <c r="C61" s="90">
        <v>2500</v>
      </c>
      <c r="D61" s="31">
        <v>2500</v>
      </c>
      <c r="E61" s="31">
        <f>F61-D61</f>
        <v>-900</v>
      </c>
      <c r="F61" s="31">
        <v>1600</v>
      </c>
      <c r="G61" s="31">
        <v>1600</v>
      </c>
      <c r="H61" s="31">
        <f>G61-F61</f>
        <v>0</v>
      </c>
      <c r="I61" s="151"/>
      <c r="J61" s="30">
        <f>G61-C61</f>
        <v>-900</v>
      </c>
      <c r="K61" s="91">
        <f>J61/C61</f>
        <v>-0.36</v>
      </c>
      <c r="L61" s="92">
        <f>M61/C61</f>
        <v>-0.37069813176007865</v>
      </c>
      <c r="M61" s="45">
        <f>(G61*100)/101.7-C61</f>
        <v>-926.74532940019662</v>
      </c>
    </row>
    <row r="62" spans="1:13" ht="17.25" thickBot="1" x14ac:dyDescent="0.3">
      <c r="A62" s="240"/>
      <c r="B62" s="188" t="s">
        <v>234</v>
      </c>
      <c r="C62" s="95">
        <f t="shared" ref="C62:G62" si="33">SUM(C61)</f>
        <v>2500</v>
      </c>
      <c r="D62" s="96">
        <f t="shared" si="33"/>
        <v>2500</v>
      </c>
      <c r="E62" s="96">
        <f t="shared" si="33"/>
        <v>-900</v>
      </c>
      <c r="F62" s="96">
        <f t="shared" si="33"/>
        <v>1600</v>
      </c>
      <c r="G62" s="96">
        <f t="shared" si="33"/>
        <v>1600</v>
      </c>
      <c r="H62" s="96">
        <f>G62-F62</f>
        <v>0</v>
      </c>
      <c r="I62" s="143"/>
      <c r="J62" s="95">
        <f>G62-C62</f>
        <v>-900</v>
      </c>
      <c r="K62" s="102">
        <f>J62/C62</f>
        <v>-0.36</v>
      </c>
      <c r="L62" s="105">
        <f>M62/C62</f>
        <v>-0.37069813176007865</v>
      </c>
      <c r="M62" s="123">
        <f>(G62*100)/101.7-C62</f>
        <v>-926.74532940019662</v>
      </c>
    </row>
    <row r="63" spans="1:13" ht="17.25" thickBot="1" x14ac:dyDescent="0.3">
      <c r="A63" s="169"/>
      <c r="B63" s="1"/>
      <c r="C63" s="11"/>
      <c r="D63" s="12"/>
      <c r="E63" s="12"/>
      <c r="F63" s="12"/>
      <c r="G63" s="12"/>
      <c r="H63" s="12"/>
      <c r="I63" s="12"/>
      <c r="J63" s="13"/>
      <c r="K63" s="14"/>
      <c r="L63" s="14"/>
      <c r="M63" s="15"/>
    </row>
    <row r="64" spans="1:13" ht="20.25" customHeight="1" thickBot="1" x14ac:dyDescent="0.3">
      <c r="A64" s="250" t="s">
        <v>236</v>
      </c>
      <c r="B64" s="251"/>
      <c r="C64" s="106">
        <f>C62+C59+C56+C53+C47</f>
        <v>108438</v>
      </c>
      <c r="D64" s="107">
        <f t="shared" ref="D64:G64" si="34">D62+D59+D56+D53+D47</f>
        <v>55938</v>
      </c>
      <c r="E64" s="107">
        <f t="shared" si="34"/>
        <v>32877</v>
      </c>
      <c r="F64" s="107">
        <f t="shared" si="34"/>
        <v>88815</v>
      </c>
      <c r="G64" s="107">
        <f t="shared" si="34"/>
        <v>98815</v>
      </c>
      <c r="H64" s="107">
        <f>G64-F64</f>
        <v>10000</v>
      </c>
      <c r="I64" s="153"/>
      <c r="J64" s="106">
        <f>G64-C64</f>
        <v>-9623</v>
      </c>
      <c r="K64" s="111">
        <f>J64/C64</f>
        <v>-8.8741953927589962E-2</v>
      </c>
      <c r="L64" s="112">
        <f>M64/C64</f>
        <v>-0.10397438930933132</v>
      </c>
      <c r="M64" s="113">
        <f>(G64*100)/101.7-C64</f>
        <v>-11274.77482792527</v>
      </c>
    </row>
    <row r="65" spans="1:16" ht="16.5" x14ac:dyDescent="0.25">
      <c r="B65" s="1"/>
      <c r="C65" s="11"/>
      <c r="D65" s="12"/>
      <c r="E65" s="12"/>
      <c r="F65" s="12"/>
      <c r="G65" s="12"/>
      <c r="H65" s="12"/>
      <c r="I65" s="12"/>
      <c r="J65" s="13"/>
      <c r="K65" s="14"/>
      <c r="L65" s="14"/>
      <c r="M65" s="46"/>
    </row>
    <row r="66" spans="1:16" ht="16.5" x14ac:dyDescent="0.25">
      <c r="B66" s="1"/>
      <c r="C66" s="11"/>
      <c r="D66" s="12"/>
      <c r="E66" s="12"/>
      <c r="F66" s="12"/>
      <c r="G66" s="12"/>
      <c r="H66" s="12"/>
      <c r="I66" s="12"/>
      <c r="J66" s="13"/>
      <c r="K66" s="14"/>
      <c r="L66" s="14"/>
      <c r="M66" s="46"/>
    </row>
    <row r="67" spans="1:16" ht="17.25" thickBot="1" x14ac:dyDescent="0.3">
      <c r="B67" s="1"/>
      <c r="C67" s="11"/>
      <c r="D67" s="12"/>
      <c r="E67" s="12"/>
    </row>
    <row r="68" spans="1:16" ht="23.25" thickBot="1" x14ac:dyDescent="0.3">
      <c r="A68" s="233" t="s">
        <v>82</v>
      </c>
      <c r="B68" s="234"/>
      <c r="C68" s="234"/>
      <c r="D68" s="234"/>
      <c r="E68" s="234"/>
      <c r="F68" s="234"/>
      <c r="G68" s="234"/>
      <c r="H68" s="235"/>
      <c r="I68" s="198"/>
      <c r="J68" s="231" t="s">
        <v>273</v>
      </c>
      <c r="K68" s="232"/>
      <c r="L68" s="231" t="s">
        <v>274</v>
      </c>
      <c r="M68" s="232"/>
    </row>
    <row r="69" spans="1:16" ht="90.75" customHeight="1" thickBot="1" x14ac:dyDescent="0.3">
      <c r="A69" s="208" t="s">
        <v>19</v>
      </c>
      <c r="B69" s="209" t="s">
        <v>25</v>
      </c>
      <c r="C69" s="225" t="s">
        <v>292</v>
      </c>
      <c r="D69" s="184" t="s">
        <v>293</v>
      </c>
      <c r="E69" s="184" t="s">
        <v>303</v>
      </c>
      <c r="F69" s="170" t="s">
        <v>295</v>
      </c>
      <c r="G69" s="184" t="s">
        <v>296</v>
      </c>
      <c r="H69" s="184" t="s">
        <v>297</v>
      </c>
      <c r="I69" s="135" t="s">
        <v>298</v>
      </c>
      <c r="J69" s="225" t="s">
        <v>299</v>
      </c>
      <c r="K69" s="226" t="s">
        <v>300</v>
      </c>
      <c r="L69" s="227" t="s">
        <v>301</v>
      </c>
      <c r="M69" s="228" t="s">
        <v>302</v>
      </c>
      <c r="P69" s="17"/>
    </row>
    <row r="70" spans="1:16" ht="17.25" thickBot="1" x14ac:dyDescent="0.3">
      <c r="A70" s="238" t="s">
        <v>206</v>
      </c>
      <c r="B70" s="186" t="s">
        <v>225</v>
      </c>
      <c r="C70" s="90">
        <v>2900</v>
      </c>
      <c r="D70" s="31">
        <v>2900</v>
      </c>
      <c r="E70" s="31">
        <f>F70-D70</f>
        <v>0</v>
      </c>
      <c r="F70" s="31">
        <v>2900</v>
      </c>
      <c r="G70" s="31">
        <v>2900</v>
      </c>
      <c r="H70" s="31">
        <f>G70-F70</f>
        <v>0</v>
      </c>
      <c r="I70" s="151"/>
      <c r="J70" s="30">
        <f t="shared" ref="J70:J73" si="35">G70-C70</f>
        <v>0</v>
      </c>
      <c r="K70" s="91">
        <f>J70/C70</f>
        <v>0</v>
      </c>
      <c r="L70" s="92">
        <f>M70/C70</f>
        <v>-1.6715830875122861E-2</v>
      </c>
      <c r="M70" s="45">
        <f t="shared" ref="M70:M73" si="36">(G70*100)/101.7-C70</f>
        <v>-48.475909537856296</v>
      </c>
    </row>
    <row r="71" spans="1:16" ht="17.25" thickBot="1" x14ac:dyDescent="0.3">
      <c r="A71" s="240"/>
      <c r="B71" s="188" t="s">
        <v>226</v>
      </c>
      <c r="C71" s="95">
        <f>SUM(C70)</f>
        <v>2900</v>
      </c>
      <c r="D71" s="96">
        <f t="shared" ref="D71:G71" si="37">SUM(D70)</f>
        <v>2900</v>
      </c>
      <c r="E71" s="96">
        <f t="shared" si="37"/>
        <v>0</v>
      </c>
      <c r="F71" s="96">
        <f t="shared" si="37"/>
        <v>2900</v>
      </c>
      <c r="G71" s="96">
        <f t="shared" si="37"/>
        <v>2900</v>
      </c>
      <c r="H71" s="96">
        <f t="shared" ref="H71:H73" si="38">G71-F71</f>
        <v>0</v>
      </c>
      <c r="I71" s="143"/>
      <c r="J71" s="95">
        <f t="shared" si="35"/>
        <v>0</v>
      </c>
      <c r="K71" s="102">
        <f>K70</f>
        <v>0</v>
      </c>
      <c r="L71" s="105">
        <f>M71/C71</f>
        <v>-1.6715830875122861E-2</v>
      </c>
      <c r="M71" s="123">
        <f t="shared" si="36"/>
        <v>-48.475909537856296</v>
      </c>
    </row>
    <row r="72" spans="1:16" ht="17.25" thickBot="1" x14ac:dyDescent="0.3">
      <c r="A72" s="169"/>
      <c r="B72" s="1"/>
      <c r="C72" s="11"/>
      <c r="D72" s="12"/>
      <c r="E72" s="12"/>
      <c r="F72" s="12"/>
      <c r="G72" s="12"/>
      <c r="H72" s="12"/>
      <c r="I72" s="12"/>
      <c r="J72" s="13"/>
      <c r="K72" s="14"/>
      <c r="L72" s="14"/>
      <c r="M72" s="15"/>
    </row>
    <row r="73" spans="1:16" ht="20.25" customHeight="1" thickBot="1" x14ac:dyDescent="0.3">
      <c r="A73" s="250" t="s">
        <v>290</v>
      </c>
      <c r="B73" s="251"/>
      <c r="C73" s="106">
        <f>C71</f>
        <v>2900</v>
      </c>
      <c r="D73" s="107">
        <f t="shared" ref="D73:G73" si="39">D71</f>
        <v>2900</v>
      </c>
      <c r="E73" s="107">
        <f t="shared" si="39"/>
        <v>0</v>
      </c>
      <c r="F73" s="107">
        <f t="shared" si="39"/>
        <v>2900</v>
      </c>
      <c r="G73" s="107">
        <f t="shared" si="39"/>
        <v>2900</v>
      </c>
      <c r="H73" s="107">
        <f t="shared" si="38"/>
        <v>0</v>
      </c>
      <c r="I73" s="153"/>
      <c r="J73" s="106">
        <f t="shared" si="35"/>
        <v>0</v>
      </c>
      <c r="K73" s="111">
        <f>J73/C73</f>
        <v>0</v>
      </c>
      <c r="L73" s="112">
        <f>M73/C73</f>
        <v>-1.6715830875122861E-2</v>
      </c>
      <c r="M73" s="113">
        <f t="shared" si="36"/>
        <v>-48.475909537856296</v>
      </c>
    </row>
  </sheetData>
  <mergeCells count="25">
    <mergeCell ref="A38:B38"/>
    <mergeCell ref="A64:B64"/>
    <mergeCell ref="A2:I2"/>
    <mergeCell ref="A42:I42"/>
    <mergeCell ref="A23:A26"/>
    <mergeCell ref="A28:A30"/>
    <mergeCell ref="A32:A33"/>
    <mergeCell ref="A35:A36"/>
    <mergeCell ref="J68:K68"/>
    <mergeCell ref="L68:M68"/>
    <mergeCell ref="A61:A62"/>
    <mergeCell ref="A70:A71"/>
    <mergeCell ref="A73:B73"/>
    <mergeCell ref="A68:H68"/>
    <mergeCell ref="J42:K42"/>
    <mergeCell ref="L42:M42"/>
    <mergeCell ref="A49:A53"/>
    <mergeCell ref="A55:A56"/>
    <mergeCell ref="A58:A59"/>
    <mergeCell ref="A44:A47"/>
    <mergeCell ref="L2:M2"/>
    <mergeCell ref="J2:K2"/>
    <mergeCell ref="A4:A10"/>
    <mergeCell ref="A12:A14"/>
    <mergeCell ref="A16:A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zoomScale="55" zoomScaleNormal="55" workbookViewId="0">
      <selection activeCell="I69" sqref="I69"/>
    </sheetView>
  </sheetViews>
  <sheetFormatPr defaultRowHeight="15" x14ac:dyDescent="0.25"/>
  <cols>
    <col min="1" max="1" width="44" customWidth="1"/>
    <col min="2" max="2" width="67.42578125" customWidth="1"/>
    <col min="3" max="13" width="40.85546875" customWidth="1"/>
  </cols>
  <sheetData>
    <row r="1" spans="1:16" ht="15.75" thickBot="1" x14ac:dyDescent="0.3"/>
    <row r="2" spans="1:16" ht="23.25" thickBot="1" x14ac:dyDescent="0.3">
      <c r="A2" s="233" t="s">
        <v>80</v>
      </c>
      <c r="B2" s="234"/>
      <c r="C2" s="234"/>
      <c r="D2" s="234"/>
      <c r="E2" s="234"/>
      <c r="F2" s="234"/>
      <c r="G2" s="234"/>
      <c r="H2" s="234"/>
      <c r="I2" s="235"/>
      <c r="J2" s="231" t="s">
        <v>273</v>
      </c>
      <c r="K2" s="232"/>
      <c r="L2" s="231" t="s">
        <v>274</v>
      </c>
      <c r="M2" s="232"/>
    </row>
    <row r="3" spans="1:16" ht="90.75" customHeight="1" thickBot="1" x14ac:dyDescent="0.3">
      <c r="A3" s="222" t="s">
        <v>19</v>
      </c>
      <c r="B3" s="209" t="s">
        <v>25</v>
      </c>
      <c r="C3" s="225" t="s">
        <v>292</v>
      </c>
      <c r="D3" s="184" t="s">
        <v>293</v>
      </c>
      <c r="E3" s="184" t="s">
        <v>303</v>
      </c>
      <c r="F3" s="170" t="s">
        <v>295</v>
      </c>
      <c r="G3" s="184" t="s">
        <v>296</v>
      </c>
      <c r="H3" s="184" t="s">
        <v>297</v>
      </c>
      <c r="I3" s="135" t="s">
        <v>298</v>
      </c>
      <c r="J3" s="225" t="s">
        <v>299</v>
      </c>
      <c r="K3" s="226" t="s">
        <v>300</v>
      </c>
      <c r="L3" s="227" t="s">
        <v>301</v>
      </c>
      <c r="M3" s="228" t="s">
        <v>302</v>
      </c>
      <c r="P3" s="17"/>
    </row>
    <row r="4" spans="1:16" ht="17.25" thickBot="1" x14ac:dyDescent="0.3">
      <c r="A4" s="238" t="s">
        <v>238</v>
      </c>
      <c r="B4" s="179" t="s">
        <v>242</v>
      </c>
      <c r="C4" s="94">
        <v>202891</v>
      </c>
      <c r="D4" s="36">
        <v>202891</v>
      </c>
      <c r="E4" s="36">
        <f>F4-D4</f>
        <v>-938</v>
      </c>
      <c r="F4" s="36">
        <v>201953</v>
      </c>
      <c r="G4" s="36">
        <v>201953</v>
      </c>
      <c r="H4" s="36">
        <f>G4-F4</f>
        <v>0</v>
      </c>
      <c r="I4" s="141"/>
      <c r="J4" s="35">
        <f t="shared" ref="J4:J36" si="0">G4-C4</f>
        <v>-938</v>
      </c>
      <c r="K4" s="121">
        <f>J4/C4</f>
        <v>-4.6231720480455025E-3</v>
      </c>
      <c r="L4" s="122">
        <f>M4/C4</f>
        <v>-2.126172276110674E-2</v>
      </c>
      <c r="M4" s="38">
        <f t="shared" ref="M4:M36" si="1">(G4*100)/101.7-C4</f>
        <v>-4313.812192723708</v>
      </c>
    </row>
    <row r="5" spans="1:16" ht="17.25" thickBot="1" x14ac:dyDescent="0.3">
      <c r="A5" s="240"/>
      <c r="B5" s="93" t="s">
        <v>243</v>
      </c>
      <c r="C5" s="95">
        <f t="shared" ref="C5:G5" si="2">SUM(C4)</f>
        <v>202891</v>
      </c>
      <c r="D5" s="96">
        <f t="shared" si="2"/>
        <v>202891</v>
      </c>
      <c r="E5" s="28">
        <f t="shared" si="2"/>
        <v>-938</v>
      </c>
      <c r="F5" s="28">
        <f t="shared" si="2"/>
        <v>201953</v>
      </c>
      <c r="G5" s="28">
        <f t="shared" si="2"/>
        <v>201953</v>
      </c>
      <c r="H5" s="28"/>
      <c r="I5" s="142"/>
      <c r="J5" s="10">
        <f t="shared" si="0"/>
        <v>-938</v>
      </c>
      <c r="K5" s="102">
        <f>J5/C5</f>
        <v>-4.6231720480455025E-3</v>
      </c>
      <c r="L5" s="105">
        <f>M5/C5</f>
        <v>-2.126172276110674E-2</v>
      </c>
      <c r="M5" s="97">
        <f t="shared" si="1"/>
        <v>-4313.812192723708</v>
      </c>
    </row>
    <row r="6" spans="1:16" ht="17.25" thickBot="1" x14ac:dyDescent="0.3">
      <c r="A6" s="169"/>
      <c r="B6" s="1"/>
      <c r="C6" s="11"/>
      <c r="D6" s="12"/>
      <c r="E6" s="12"/>
      <c r="F6" s="12"/>
      <c r="G6" s="12"/>
      <c r="H6" s="12"/>
      <c r="I6" s="12"/>
      <c r="J6" s="13"/>
      <c r="K6" s="14"/>
      <c r="L6" s="14"/>
      <c r="M6" s="15"/>
    </row>
    <row r="7" spans="1:16" ht="16.5" x14ac:dyDescent="0.25">
      <c r="A7" s="238" t="s">
        <v>239</v>
      </c>
      <c r="B7" s="59" t="s">
        <v>244</v>
      </c>
      <c r="C7" s="16">
        <v>29762</v>
      </c>
      <c r="D7" s="7">
        <v>29762</v>
      </c>
      <c r="E7" s="7">
        <f t="shared" ref="E7:E10" si="3">F7-D7</f>
        <v>-5016</v>
      </c>
      <c r="F7" s="7">
        <v>24746</v>
      </c>
      <c r="G7" s="7">
        <v>24746</v>
      </c>
      <c r="H7" s="7">
        <f>G7-F7</f>
        <v>0</v>
      </c>
      <c r="I7" s="64"/>
      <c r="J7" s="26">
        <f t="shared" si="0"/>
        <v>-5016</v>
      </c>
      <c r="K7" s="77">
        <f t="shared" ref="K7:K10" si="4">J7/C7</f>
        <v>-0.16853706068140581</v>
      </c>
      <c r="L7" s="79">
        <f t="shared" ref="L7:L10" si="5">M7/C7</f>
        <v>-0.18243565455398802</v>
      </c>
      <c r="M7" s="8">
        <f t="shared" si="1"/>
        <v>-5429.649950835792</v>
      </c>
    </row>
    <row r="8" spans="1:16" ht="16.5" x14ac:dyDescent="0.25">
      <c r="A8" s="239"/>
      <c r="B8" s="66" t="s">
        <v>245</v>
      </c>
      <c r="C8" s="62">
        <v>16000</v>
      </c>
      <c r="D8" s="34">
        <v>16000</v>
      </c>
      <c r="E8" s="34">
        <f t="shared" si="3"/>
        <v>0</v>
      </c>
      <c r="F8" s="34">
        <v>16000</v>
      </c>
      <c r="G8" s="34">
        <v>16000</v>
      </c>
      <c r="H8" s="34">
        <f t="shared" ref="H8:H11" si="6">G8-F8</f>
        <v>0</v>
      </c>
      <c r="I8" s="138"/>
      <c r="J8" s="32">
        <f t="shared" si="0"/>
        <v>0</v>
      </c>
      <c r="K8" s="86">
        <f t="shared" si="4"/>
        <v>0</v>
      </c>
      <c r="L8" s="87">
        <f t="shared" si="5"/>
        <v>-1.6715830875122947E-2</v>
      </c>
      <c r="M8" s="33">
        <f t="shared" si="1"/>
        <v>-267.45329400196715</v>
      </c>
    </row>
    <row r="9" spans="1:16" ht="16.5" x14ac:dyDescent="0.25">
      <c r="A9" s="239"/>
      <c r="B9" s="60" t="s">
        <v>246</v>
      </c>
      <c r="C9" s="62">
        <v>17947</v>
      </c>
      <c r="D9" s="34">
        <v>17947</v>
      </c>
      <c r="E9" s="34">
        <f t="shared" si="3"/>
        <v>198</v>
      </c>
      <c r="F9" s="34">
        <v>18145</v>
      </c>
      <c r="G9" s="34">
        <v>18145</v>
      </c>
      <c r="H9" s="34">
        <f t="shared" si="6"/>
        <v>0</v>
      </c>
      <c r="I9" s="138"/>
      <c r="J9" s="32">
        <f t="shared" si="0"/>
        <v>198</v>
      </c>
      <c r="K9" s="86">
        <f t="shared" si="4"/>
        <v>1.1032484537805762E-2</v>
      </c>
      <c r="L9" s="87">
        <f t="shared" si="5"/>
        <v>-5.867763482983554E-3</v>
      </c>
      <c r="M9" s="33">
        <f t="shared" si="1"/>
        <v>-105.30875122910584</v>
      </c>
    </row>
    <row r="10" spans="1:16" ht="17.25" thickBot="1" x14ac:dyDescent="0.3">
      <c r="A10" s="239"/>
      <c r="B10" s="61" t="s">
        <v>247</v>
      </c>
      <c r="C10" s="21">
        <v>7066</v>
      </c>
      <c r="D10" s="89">
        <v>7066</v>
      </c>
      <c r="E10" s="20">
        <f t="shared" si="3"/>
        <v>-2900</v>
      </c>
      <c r="F10" s="89">
        <v>4166</v>
      </c>
      <c r="G10" s="89">
        <v>4166</v>
      </c>
      <c r="H10" s="89">
        <f t="shared" si="6"/>
        <v>0</v>
      </c>
      <c r="I10" s="150"/>
      <c r="J10" s="63">
        <f t="shared" si="0"/>
        <v>-2900</v>
      </c>
      <c r="K10" s="78">
        <f t="shared" si="4"/>
        <v>-0.41041607698839511</v>
      </c>
      <c r="L10" s="80">
        <f t="shared" si="5"/>
        <v>-0.42027146213214855</v>
      </c>
      <c r="M10" s="18">
        <f t="shared" si="1"/>
        <v>-2969.6381514257619</v>
      </c>
    </row>
    <row r="11" spans="1:16" ht="17.25" thickBot="1" x14ac:dyDescent="0.3">
      <c r="A11" s="240"/>
      <c r="B11" s="93" t="s">
        <v>248</v>
      </c>
      <c r="C11" s="95">
        <f t="shared" ref="C11:G11" si="7">SUM(C7:C10)</f>
        <v>70775</v>
      </c>
      <c r="D11" s="96">
        <f t="shared" si="7"/>
        <v>70775</v>
      </c>
      <c r="E11" s="28">
        <f t="shared" si="7"/>
        <v>-7718</v>
      </c>
      <c r="F11" s="28">
        <f t="shared" si="7"/>
        <v>63057</v>
      </c>
      <c r="G11" s="28">
        <f t="shared" si="7"/>
        <v>63057</v>
      </c>
      <c r="H11" s="28">
        <f t="shared" si="6"/>
        <v>0</v>
      </c>
      <c r="I11" s="142"/>
      <c r="J11" s="10">
        <f t="shared" si="0"/>
        <v>-7718</v>
      </c>
      <c r="K11" s="102">
        <f>J11/C11</f>
        <v>-0.10904980572235959</v>
      </c>
      <c r="L11" s="105">
        <f>M11/C11</f>
        <v>-0.12394277848806257</v>
      </c>
      <c r="M11" s="97">
        <f t="shared" si="1"/>
        <v>-8772.0501474926277</v>
      </c>
    </row>
    <row r="12" spans="1:16" ht="17.25" thickBot="1" x14ac:dyDescent="0.3">
      <c r="A12" s="169"/>
      <c r="B12" s="1"/>
      <c r="C12" s="11"/>
      <c r="D12" s="12"/>
      <c r="E12" s="12"/>
      <c r="F12" s="12"/>
      <c r="G12" s="12"/>
      <c r="H12" s="12"/>
      <c r="I12" s="12"/>
      <c r="J12" s="13"/>
      <c r="K12" s="14"/>
      <c r="L12" s="14"/>
      <c r="M12" s="15"/>
    </row>
    <row r="13" spans="1:16" ht="33" customHeight="1" x14ac:dyDescent="0.25">
      <c r="A13" s="238" t="s">
        <v>240</v>
      </c>
      <c r="B13" s="59" t="s">
        <v>249</v>
      </c>
      <c r="C13" s="16">
        <v>2507</v>
      </c>
      <c r="D13" s="7">
        <v>2449</v>
      </c>
      <c r="E13" s="7">
        <f t="shared" ref="E13:E23" si="8">F13-D13</f>
        <v>542</v>
      </c>
      <c r="F13" s="7">
        <v>2991</v>
      </c>
      <c r="G13" s="7">
        <v>2991</v>
      </c>
      <c r="H13" s="7">
        <f>G13-F13</f>
        <v>0</v>
      </c>
      <c r="I13" s="64"/>
      <c r="J13" s="26">
        <f t="shared" si="0"/>
        <v>484</v>
      </c>
      <c r="K13" s="77">
        <f t="shared" ref="K13:K23" si="9">J13/C13</f>
        <v>0.19305943358595931</v>
      </c>
      <c r="L13" s="79">
        <f t="shared" ref="L13:L23" si="10">M13/C13</f>
        <v>0.17311645387016644</v>
      </c>
      <c r="M13" s="8">
        <f t="shared" si="1"/>
        <v>434.0029498525073</v>
      </c>
    </row>
    <row r="14" spans="1:16" ht="16.5" x14ac:dyDescent="0.25">
      <c r="A14" s="239"/>
      <c r="B14" s="60" t="s">
        <v>250</v>
      </c>
      <c r="C14" s="62">
        <v>1079</v>
      </c>
      <c r="D14" s="34">
        <v>1079</v>
      </c>
      <c r="E14" s="34">
        <f t="shared" si="8"/>
        <v>-62</v>
      </c>
      <c r="F14" s="34">
        <v>1017</v>
      </c>
      <c r="G14" s="34">
        <v>1017</v>
      </c>
      <c r="H14" s="34">
        <f t="shared" ref="H14:H24" si="11">G14-F14</f>
        <v>0</v>
      </c>
      <c r="I14" s="138"/>
      <c r="J14" s="32">
        <f t="shared" si="0"/>
        <v>-62</v>
      </c>
      <c r="K14" s="86">
        <f t="shared" si="9"/>
        <v>-5.7460611677479144E-2</v>
      </c>
      <c r="L14" s="87">
        <f t="shared" si="10"/>
        <v>-7.3215940685820199E-2</v>
      </c>
      <c r="M14" s="33">
        <f t="shared" si="1"/>
        <v>-79</v>
      </c>
    </row>
    <row r="15" spans="1:16" ht="16.5" x14ac:dyDescent="0.25">
      <c r="A15" s="239"/>
      <c r="B15" s="66" t="s">
        <v>251</v>
      </c>
      <c r="C15" s="62">
        <v>458</v>
      </c>
      <c r="D15" s="34">
        <v>458</v>
      </c>
      <c r="E15" s="34">
        <f t="shared" si="8"/>
        <v>-48</v>
      </c>
      <c r="F15" s="34">
        <v>410</v>
      </c>
      <c r="G15" s="34">
        <v>410</v>
      </c>
      <c r="H15" s="34">
        <f t="shared" si="11"/>
        <v>0</v>
      </c>
      <c r="I15" s="138"/>
      <c r="J15" s="32">
        <f t="shared" si="0"/>
        <v>-48</v>
      </c>
      <c r="K15" s="86">
        <f t="shared" si="9"/>
        <v>-0.10480349344978165</v>
      </c>
      <c r="L15" s="87">
        <f t="shared" si="10"/>
        <v>-0.11976744685327601</v>
      </c>
      <c r="M15" s="33">
        <f t="shared" si="1"/>
        <v>-54.853490658800411</v>
      </c>
    </row>
    <row r="16" spans="1:16" ht="16.5" x14ac:dyDescent="0.25">
      <c r="A16" s="239"/>
      <c r="B16" s="60" t="s">
        <v>252</v>
      </c>
      <c r="C16" s="62">
        <v>577</v>
      </c>
      <c r="D16" s="34">
        <v>577</v>
      </c>
      <c r="E16" s="34">
        <f t="shared" si="8"/>
        <v>-166</v>
      </c>
      <c r="F16" s="34">
        <v>411</v>
      </c>
      <c r="G16" s="34">
        <v>411</v>
      </c>
      <c r="H16" s="34">
        <f t="shared" si="11"/>
        <v>0</v>
      </c>
      <c r="I16" s="138"/>
      <c r="J16" s="32">
        <f t="shared" si="0"/>
        <v>-166</v>
      </c>
      <c r="K16" s="86">
        <f t="shared" si="9"/>
        <v>-0.28769497400346622</v>
      </c>
      <c r="L16" s="87">
        <f t="shared" si="10"/>
        <v>-0.2996017443495243</v>
      </c>
      <c r="M16" s="33">
        <f t="shared" si="1"/>
        <v>-172.87020648967552</v>
      </c>
    </row>
    <row r="17" spans="1:13" ht="16.5" x14ac:dyDescent="0.25">
      <c r="A17" s="239"/>
      <c r="B17" s="66" t="s">
        <v>253</v>
      </c>
      <c r="C17" s="62">
        <v>1498</v>
      </c>
      <c r="D17" s="34">
        <v>1498</v>
      </c>
      <c r="E17" s="34">
        <f t="shared" si="8"/>
        <v>398</v>
      </c>
      <c r="F17" s="34">
        <v>1896</v>
      </c>
      <c r="G17" s="34">
        <v>1896</v>
      </c>
      <c r="H17" s="34">
        <f t="shared" si="11"/>
        <v>0</v>
      </c>
      <c r="I17" s="138"/>
      <c r="J17" s="32">
        <f t="shared" si="0"/>
        <v>398</v>
      </c>
      <c r="K17" s="86">
        <f t="shared" si="9"/>
        <v>0.26568758344459281</v>
      </c>
      <c r="L17" s="87">
        <f t="shared" si="10"/>
        <v>0.24453056385898991</v>
      </c>
      <c r="M17" s="33">
        <f t="shared" si="1"/>
        <v>366.30678466076688</v>
      </c>
    </row>
    <row r="18" spans="1:13" ht="16.5" x14ac:dyDescent="0.25">
      <c r="A18" s="239"/>
      <c r="B18" s="66" t="s">
        <v>275</v>
      </c>
      <c r="C18" s="62">
        <v>414</v>
      </c>
      <c r="D18" s="34">
        <v>414</v>
      </c>
      <c r="E18" s="34">
        <f t="shared" si="8"/>
        <v>-414</v>
      </c>
      <c r="F18" s="34">
        <v>0</v>
      </c>
      <c r="G18" s="34">
        <v>0</v>
      </c>
      <c r="H18" s="34">
        <f t="shared" si="11"/>
        <v>0</v>
      </c>
      <c r="I18" s="138"/>
      <c r="J18" s="32">
        <f t="shared" si="0"/>
        <v>-414</v>
      </c>
      <c r="K18" s="86">
        <f t="shared" si="9"/>
        <v>-1</v>
      </c>
      <c r="L18" s="87">
        <f t="shared" si="10"/>
        <v>-1</v>
      </c>
      <c r="M18" s="33">
        <f t="shared" si="1"/>
        <v>-414</v>
      </c>
    </row>
    <row r="19" spans="1:13" ht="16.5" x14ac:dyDescent="0.25">
      <c r="A19" s="239"/>
      <c r="B19" s="66" t="s">
        <v>254</v>
      </c>
      <c r="C19" s="62">
        <v>125</v>
      </c>
      <c r="D19" s="34">
        <v>125</v>
      </c>
      <c r="E19" s="34">
        <f t="shared" si="8"/>
        <v>-75</v>
      </c>
      <c r="F19" s="34">
        <v>50</v>
      </c>
      <c r="G19" s="34">
        <v>50</v>
      </c>
      <c r="H19" s="34">
        <f t="shared" si="11"/>
        <v>0</v>
      </c>
      <c r="I19" s="138"/>
      <c r="J19" s="32">
        <f t="shared" si="0"/>
        <v>-75</v>
      </c>
      <c r="K19" s="86">
        <f t="shared" si="9"/>
        <v>-0.6</v>
      </c>
      <c r="L19" s="87">
        <f t="shared" si="10"/>
        <v>-0.60668633235004921</v>
      </c>
      <c r="M19" s="33">
        <f t="shared" si="1"/>
        <v>-75.835791543756145</v>
      </c>
    </row>
    <row r="20" spans="1:13" ht="16.5" x14ac:dyDescent="0.25">
      <c r="A20" s="239"/>
      <c r="B20" s="60" t="s">
        <v>255</v>
      </c>
      <c r="C20" s="62">
        <v>445</v>
      </c>
      <c r="D20" s="34">
        <v>445</v>
      </c>
      <c r="E20" s="34">
        <f t="shared" si="8"/>
        <v>-43</v>
      </c>
      <c r="F20" s="34">
        <v>402</v>
      </c>
      <c r="G20" s="34">
        <v>402</v>
      </c>
      <c r="H20" s="34">
        <f t="shared" si="11"/>
        <v>0</v>
      </c>
      <c r="I20" s="138"/>
      <c r="J20" s="32">
        <f t="shared" si="0"/>
        <v>-43</v>
      </c>
      <c r="K20" s="86">
        <f t="shared" si="9"/>
        <v>-9.662921348314607E-2</v>
      </c>
      <c r="L20" s="87">
        <f t="shared" si="10"/>
        <v>-0.11172980676808864</v>
      </c>
      <c r="M20" s="33">
        <f t="shared" si="1"/>
        <v>-49.719764011799441</v>
      </c>
    </row>
    <row r="21" spans="1:13" ht="16.5" x14ac:dyDescent="0.25">
      <c r="A21" s="239"/>
      <c r="B21" s="60" t="s">
        <v>4</v>
      </c>
      <c r="C21" s="62">
        <v>1015</v>
      </c>
      <c r="D21" s="34">
        <v>1015</v>
      </c>
      <c r="E21" s="34">
        <f t="shared" si="8"/>
        <v>-1015</v>
      </c>
      <c r="F21" s="34">
        <v>0</v>
      </c>
      <c r="G21" s="34">
        <v>0</v>
      </c>
      <c r="H21" s="34">
        <f t="shared" si="11"/>
        <v>0</v>
      </c>
      <c r="I21" s="138"/>
      <c r="J21" s="32">
        <f t="shared" si="0"/>
        <v>-1015</v>
      </c>
      <c r="K21" s="86">
        <f t="shared" si="9"/>
        <v>-1</v>
      </c>
      <c r="L21" s="87">
        <f t="shared" si="10"/>
        <v>-1</v>
      </c>
      <c r="M21" s="33">
        <f t="shared" si="1"/>
        <v>-1015</v>
      </c>
    </row>
    <row r="22" spans="1:13" ht="16.5" x14ac:dyDescent="0.25">
      <c r="A22" s="239"/>
      <c r="B22" s="60" t="s">
        <v>256</v>
      </c>
      <c r="C22" s="62">
        <v>318</v>
      </c>
      <c r="D22" s="34">
        <v>318</v>
      </c>
      <c r="E22" s="34">
        <f t="shared" si="8"/>
        <v>-34</v>
      </c>
      <c r="F22" s="34">
        <v>284</v>
      </c>
      <c r="G22" s="34">
        <v>284</v>
      </c>
      <c r="H22" s="34">
        <f t="shared" si="11"/>
        <v>0</v>
      </c>
      <c r="I22" s="138"/>
      <c r="J22" s="32">
        <f t="shared" si="0"/>
        <v>-34</v>
      </c>
      <c r="K22" s="86">
        <f t="shared" si="9"/>
        <v>-0.1069182389937107</v>
      </c>
      <c r="L22" s="87">
        <f t="shared" si="10"/>
        <v>-0.12184684266834873</v>
      </c>
      <c r="M22" s="33">
        <f t="shared" si="1"/>
        <v>-38.7472959685349</v>
      </c>
    </row>
    <row r="23" spans="1:13" ht="17.25" thickBot="1" x14ac:dyDescent="0.3">
      <c r="A23" s="239"/>
      <c r="B23" s="129" t="s">
        <v>257</v>
      </c>
      <c r="C23" s="21">
        <v>3146</v>
      </c>
      <c r="D23" s="20">
        <v>3146</v>
      </c>
      <c r="E23" s="20">
        <f t="shared" si="8"/>
        <v>-333</v>
      </c>
      <c r="F23" s="20">
        <v>2813</v>
      </c>
      <c r="G23" s="20">
        <v>2813</v>
      </c>
      <c r="H23" s="20">
        <f t="shared" si="11"/>
        <v>0</v>
      </c>
      <c r="I23" s="152"/>
      <c r="J23" s="63">
        <f t="shared" si="0"/>
        <v>-333</v>
      </c>
      <c r="K23" s="78">
        <f t="shared" si="9"/>
        <v>-0.10584869675778767</v>
      </c>
      <c r="L23" s="80">
        <f t="shared" si="10"/>
        <v>-0.12079517871955525</v>
      </c>
      <c r="M23" s="18">
        <f t="shared" si="1"/>
        <v>-380.0216322517208</v>
      </c>
    </row>
    <row r="24" spans="1:13" ht="17.25" thickBot="1" x14ac:dyDescent="0.3">
      <c r="A24" s="240"/>
      <c r="B24" s="93" t="s">
        <v>258</v>
      </c>
      <c r="C24" s="95">
        <f>SUM(C13:C23)</f>
        <v>11582</v>
      </c>
      <c r="D24" s="96">
        <f>SUM(D13:D23)</f>
        <v>11524</v>
      </c>
      <c r="E24" s="28">
        <f>SUM(E13:E23)</f>
        <v>-1250</v>
      </c>
      <c r="F24" s="28">
        <f>SUM(F13:F23)</f>
        <v>10274</v>
      </c>
      <c r="G24" s="28">
        <f>SUM(G13:G23)</f>
        <v>10274</v>
      </c>
      <c r="H24" s="28">
        <f t="shared" si="11"/>
        <v>0</v>
      </c>
      <c r="I24" s="142"/>
      <c r="J24" s="10">
        <f t="shared" si="0"/>
        <v>-1308</v>
      </c>
      <c r="K24" s="102">
        <f>J24/C24</f>
        <v>-0.11293386289069246</v>
      </c>
      <c r="L24" s="105">
        <f>M24/C24</f>
        <v>-0.12776191041366022</v>
      </c>
      <c r="M24" s="97">
        <f t="shared" si="1"/>
        <v>-1479.7384464110128</v>
      </c>
    </row>
    <row r="25" spans="1:13" ht="17.25" thickBot="1" x14ac:dyDescent="0.3">
      <c r="A25" s="169"/>
      <c r="B25" s="1"/>
      <c r="C25" s="11"/>
      <c r="D25" s="12"/>
      <c r="E25" s="12"/>
      <c r="F25" s="12"/>
      <c r="G25" s="12"/>
      <c r="H25" s="12"/>
      <c r="I25" s="12"/>
      <c r="J25" s="13"/>
      <c r="K25" s="14"/>
      <c r="L25" s="14"/>
      <c r="M25" s="15"/>
    </row>
    <row r="26" spans="1:13" ht="16.5" x14ac:dyDescent="0.25">
      <c r="A26" s="238" t="s">
        <v>241</v>
      </c>
      <c r="B26" s="71" t="s">
        <v>259</v>
      </c>
      <c r="C26" s="16">
        <v>845</v>
      </c>
      <c r="D26" s="7">
        <v>845</v>
      </c>
      <c r="E26" s="7">
        <f t="shared" ref="E26:E30" si="12">F26-D26</f>
        <v>15</v>
      </c>
      <c r="F26" s="7">
        <v>860</v>
      </c>
      <c r="G26" s="7">
        <v>860</v>
      </c>
      <c r="H26" s="7">
        <f>G26-F26</f>
        <v>0</v>
      </c>
      <c r="I26" s="64"/>
      <c r="J26" s="26">
        <f t="shared" si="0"/>
        <v>15</v>
      </c>
      <c r="K26" s="77">
        <f t="shared" ref="K26:K30" si="13">J26/C26</f>
        <v>1.7751479289940829E-2</v>
      </c>
      <c r="L26" s="79">
        <f t="shared" ref="L26:L30" si="14">M26/C26</f>
        <v>7.389176892239937E-4</v>
      </c>
      <c r="M26" s="8">
        <f t="shared" si="1"/>
        <v>0.62438544739427471</v>
      </c>
    </row>
    <row r="27" spans="1:13" ht="16.5" x14ac:dyDescent="0.25">
      <c r="A27" s="239"/>
      <c r="B27" s="72" t="s">
        <v>260</v>
      </c>
      <c r="C27" s="62">
        <v>3154</v>
      </c>
      <c r="D27" s="34">
        <v>3154</v>
      </c>
      <c r="E27" s="34">
        <f t="shared" si="12"/>
        <v>250</v>
      </c>
      <c r="F27" s="34">
        <v>3404</v>
      </c>
      <c r="G27" s="34">
        <v>3404</v>
      </c>
      <c r="H27" s="34">
        <f t="shared" ref="H27:H31" si="15">G27-F27</f>
        <v>0</v>
      </c>
      <c r="I27" s="138"/>
      <c r="J27" s="32">
        <f t="shared" si="0"/>
        <v>250</v>
      </c>
      <c r="K27" s="86">
        <f t="shared" si="13"/>
        <v>7.9264426125554857E-2</v>
      </c>
      <c r="L27" s="87">
        <f t="shared" si="14"/>
        <v>6.1223624508903507E-2</v>
      </c>
      <c r="M27" s="33">
        <f t="shared" si="1"/>
        <v>193.09931170108166</v>
      </c>
    </row>
    <row r="28" spans="1:13" ht="16.5" x14ac:dyDescent="0.25">
      <c r="A28" s="239"/>
      <c r="B28" s="72" t="s">
        <v>261</v>
      </c>
      <c r="C28" s="62">
        <v>-803</v>
      </c>
      <c r="D28" s="34">
        <v>0</v>
      </c>
      <c r="E28" s="34">
        <f t="shared" si="12"/>
        <v>-1344</v>
      </c>
      <c r="F28" s="34">
        <v>-1344</v>
      </c>
      <c r="G28" s="34">
        <v>-1344</v>
      </c>
      <c r="H28" s="34">
        <f t="shared" si="15"/>
        <v>0</v>
      </c>
      <c r="I28" s="138"/>
      <c r="J28" s="32">
        <f t="shared" si="0"/>
        <v>-541</v>
      </c>
      <c r="K28" s="86">
        <f t="shared" si="13"/>
        <v>0.6737235367372354</v>
      </c>
      <c r="L28" s="87">
        <f t="shared" si="14"/>
        <v>0.64574585716542321</v>
      </c>
      <c r="M28" s="33">
        <f t="shared" si="1"/>
        <v>-518.53392330383485</v>
      </c>
    </row>
    <row r="29" spans="1:13" ht="16.5" x14ac:dyDescent="0.25">
      <c r="A29" s="239"/>
      <c r="B29" s="72" t="s">
        <v>262</v>
      </c>
      <c r="C29" s="62">
        <v>19429</v>
      </c>
      <c r="D29" s="34">
        <v>0</v>
      </c>
      <c r="E29" s="34">
        <f t="shared" si="12"/>
        <v>18791</v>
      </c>
      <c r="F29" s="34">
        <v>18791</v>
      </c>
      <c r="G29" s="34">
        <v>18791</v>
      </c>
      <c r="H29" s="34">
        <f t="shared" si="15"/>
        <v>0</v>
      </c>
      <c r="I29" s="138"/>
      <c r="J29" s="32">
        <f t="shared" si="0"/>
        <v>-638</v>
      </c>
      <c r="K29" s="86">
        <f t="shared" si="13"/>
        <v>-3.2837510937258736E-2</v>
      </c>
      <c r="L29" s="87">
        <f t="shared" si="14"/>
        <v>-4.9004435533194418E-2</v>
      </c>
      <c r="M29" s="33">
        <f t="shared" si="1"/>
        <v>-952.10717797443431</v>
      </c>
    </row>
    <row r="30" spans="1:13" ht="17.25" thickBot="1" x14ac:dyDescent="0.3">
      <c r="A30" s="239"/>
      <c r="B30" s="73" t="s">
        <v>263</v>
      </c>
      <c r="C30" s="21">
        <v>2097</v>
      </c>
      <c r="D30" s="20">
        <v>2097</v>
      </c>
      <c r="E30" s="20">
        <f t="shared" si="12"/>
        <v>-222</v>
      </c>
      <c r="F30" s="20">
        <v>1875</v>
      </c>
      <c r="G30" s="20">
        <v>1875</v>
      </c>
      <c r="H30" s="20">
        <f t="shared" si="15"/>
        <v>0</v>
      </c>
      <c r="I30" s="152"/>
      <c r="J30" s="63">
        <f t="shared" si="0"/>
        <v>-222</v>
      </c>
      <c r="K30" s="78">
        <f t="shared" si="13"/>
        <v>-0.10586552217453506</v>
      </c>
      <c r="L30" s="80">
        <f t="shared" si="14"/>
        <v>-0.12081172288548193</v>
      </c>
      <c r="M30" s="18">
        <f t="shared" si="1"/>
        <v>-253.34218289085561</v>
      </c>
    </row>
    <row r="31" spans="1:13" ht="17.25" thickBot="1" x14ac:dyDescent="0.3">
      <c r="A31" s="240"/>
      <c r="B31" s="93" t="s">
        <v>264</v>
      </c>
      <c r="C31" s="95">
        <f t="shared" ref="C31:G31" si="16">SUM(C26:C30)</f>
        <v>24722</v>
      </c>
      <c r="D31" s="96">
        <f t="shared" si="16"/>
        <v>6096</v>
      </c>
      <c r="E31" s="28">
        <f t="shared" si="16"/>
        <v>17490</v>
      </c>
      <c r="F31" s="28">
        <f t="shared" si="16"/>
        <v>23586</v>
      </c>
      <c r="G31" s="28">
        <f t="shared" si="16"/>
        <v>23586</v>
      </c>
      <c r="H31" s="28">
        <f t="shared" si="15"/>
        <v>0</v>
      </c>
      <c r="I31" s="142"/>
      <c r="J31" s="10">
        <f t="shared" si="0"/>
        <v>-1136</v>
      </c>
      <c r="K31" s="102">
        <f>J31/C31</f>
        <v>-4.5950974840223285E-2</v>
      </c>
      <c r="L31" s="105">
        <f>M31/C31</f>
        <v>-6.1898696991370017E-2</v>
      </c>
      <c r="M31" s="97">
        <f t="shared" si="1"/>
        <v>-1530.2595870206496</v>
      </c>
    </row>
    <row r="32" spans="1:13" ht="17.25" thickBot="1" x14ac:dyDescent="0.3">
      <c r="A32" s="169"/>
      <c r="B32" s="1"/>
      <c r="C32" s="11"/>
      <c r="D32" s="12"/>
      <c r="E32" s="12"/>
      <c r="F32" s="12"/>
      <c r="G32" s="12"/>
      <c r="H32" s="12"/>
      <c r="I32" s="12"/>
      <c r="J32" s="13"/>
      <c r="K32" s="14"/>
      <c r="L32" s="14"/>
      <c r="M32" s="15"/>
    </row>
    <row r="33" spans="1:16" ht="33.75" thickBot="1" x14ac:dyDescent="0.3">
      <c r="A33" s="238" t="s">
        <v>5</v>
      </c>
      <c r="B33" s="179" t="s">
        <v>265</v>
      </c>
      <c r="C33" s="90">
        <v>1507</v>
      </c>
      <c r="D33" s="31">
        <v>1507</v>
      </c>
      <c r="E33" s="31">
        <f>F33-D33</f>
        <v>0</v>
      </c>
      <c r="F33" s="31">
        <v>1507</v>
      </c>
      <c r="G33" s="31">
        <v>1507</v>
      </c>
      <c r="H33" s="31">
        <f>G33-F33</f>
        <v>0</v>
      </c>
      <c r="I33" s="151"/>
      <c r="J33" s="30">
        <f t="shared" si="0"/>
        <v>0</v>
      </c>
      <c r="K33" s="91">
        <f>J33/C33</f>
        <v>0</v>
      </c>
      <c r="L33" s="92">
        <f>M33/C33</f>
        <v>-1.6715830875122906E-2</v>
      </c>
      <c r="M33" s="45">
        <f t="shared" si="1"/>
        <v>-25.190757128810219</v>
      </c>
    </row>
    <row r="34" spans="1:16" ht="17.25" thickBot="1" x14ac:dyDescent="0.3">
      <c r="A34" s="240"/>
      <c r="B34" s="93" t="s">
        <v>266</v>
      </c>
      <c r="C34" s="95">
        <f>SUM(C33)</f>
        <v>1507</v>
      </c>
      <c r="D34" s="96">
        <f t="shared" ref="D34" si="17">SUM(D33)</f>
        <v>1507</v>
      </c>
      <c r="E34" s="28">
        <f t="shared" ref="E34" si="18">SUM(E33)</f>
        <v>0</v>
      </c>
      <c r="F34" s="28">
        <f t="shared" ref="F34:G34" si="19">SUM(F33)</f>
        <v>1507</v>
      </c>
      <c r="G34" s="28">
        <f t="shared" si="19"/>
        <v>1507</v>
      </c>
      <c r="H34" s="28">
        <f>G34-F34</f>
        <v>0</v>
      </c>
      <c r="I34" s="142"/>
      <c r="J34" s="10">
        <f t="shared" si="0"/>
        <v>0</v>
      </c>
      <c r="K34" s="102">
        <f>J34/C34</f>
        <v>0</v>
      </c>
      <c r="L34" s="105">
        <f>M34/C34</f>
        <v>-1.6715830875122906E-2</v>
      </c>
      <c r="M34" s="97">
        <f t="shared" si="1"/>
        <v>-25.190757128810219</v>
      </c>
    </row>
    <row r="35" spans="1:16" ht="17.25" thickBot="1" x14ac:dyDescent="0.3">
      <c r="A35" s="52"/>
      <c r="B35" s="1"/>
      <c r="C35" s="11"/>
      <c r="D35" s="12"/>
      <c r="E35" s="12"/>
      <c r="F35" s="12"/>
      <c r="G35" s="12"/>
      <c r="H35" s="12"/>
      <c r="I35" s="12"/>
      <c r="J35" s="13"/>
      <c r="K35" s="14"/>
      <c r="L35" s="14"/>
      <c r="M35" s="15"/>
    </row>
    <row r="36" spans="1:16" ht="20.25" customHeight="1" thickBot="1" x14ac:dyDescent="0.3">
      <c r="A36" s="250" t="s">
        <v>267</v>
      </c>
      <c r="B36" s="251"/>
      <c r="C36" s="106">
        <f>C5+C11+C24+C31+C34</f>
        <v>311477</v>
      </c>
      <c r="D36" s="107">
        <f>D5+D11+D24+D31+D34</f>
        <v>292793</v>
      </c>
      <c r="E36" s="107">
        <f>E5+E11+E24+E31+E34</f>
        <v>7584</v>
      </c>
      <c r="F36" s="107">
        <f>F5+F11+F24+F31+F34</f>
        <v>300377</v>
      </c>
      <c r="G36" s="107">
        <f>G5+G11+G24+G31+G34</f>
        <v>300377</v>
      </c>
      <c r="H36" s="107">
        <f>G36-F36</f>
        <v>0</v>
      </c>
      <c r="I36" s="153"/>
      <c r="J36" s="106">
        <f t="shared" si="0"/>
        <v>-11100</v>
      </c>
      <c r="K36" s="111">
        <f>J36/C36</f>
        <v>-3.563666017073492E-2</v>
      </c>
      <c r="L36" s="112">
        <f>M36/C36</f>
        <v>-5.175679466148967E-2</v>
      </c>
      <c r="M36" s="113">
        <f t="shared" si="1"/>
        <v>-16121.051130776817</v>
      </c>
    </row>
    <row r="37" spans="1:16" ht="16.5" x14ac:dyDescent="0.25">
      <c r="A37" s="51"/>
      <c r="B37" s="11"/>
      <c r="C37" s="11"/>
      <c r="D37" s="12"/>
      <c r="E37" s="12"/>
      <c r="F37" s="12"/>
      <c r="G37" s="12"/>
      <c r="H37" s="12"/>
      <c r="I37" s="12"/>
      <c r="J37" s="47"/>
      <c r="K37" s="48"/>
      <c r="L37" s="48"/>
      <c r="M37" s="47"/>
    </row>
    <row r="38" spans="1:16" ht="16.5" x14ac:dyDescent="0.25">
      <c r="A38" s="51"/>
      <c r="B38" s="11"/>
      <c r="C38" s="11"/>
      <c r="D38" s="12"/>
      <c r="E38" s="12"/>
      <c r="F38" s="12"/>
      <c r="G38" s="12"/>
      <c r="H38" s="12"/>
      <c r="I38" s="12"/>
      <c r="J38" s="47"/>
      <c r="K38" s="48"/>
      <c r="L38" s="48"/>
      <c r="M38" s="47"/>
    </row>
    <row r="39" spans="1:16" ht="17.25" thickBot="1" x14ac:dyDescent="0.3">
      <c r="A39" s="51"/>
      <c r="B39" s="11"/>
      <c r="C39" s="11"/>
      <c r="D39" s="12"/>
      <c r="E39" s="12"/>
      <c r="F39" s="12"/>
      <c r="G39" s="12"/>
      <c r="H39" s="12"/>
      <c r="I39" s="12"/>
      <c r="J39" s="47"/>
      <c r="K39" s="48"/>
      <c r="L39" s="48"/>
      <c r="M39" s="47"/>
    </row>
    <row r="40" spans="1:16" ht="23.25" thickBot="1" x14ac:dyDescent="0.3">
      <c r="A40" s="233" t="s">
        <v>81</v>
      </c>
      <c r="B40" s="234"/>
      <c r="C40" s="234"/>
      <c r="D40" s="234"/>
      <c r="E40" s="234"/>
      <c r="F40" s="234"/>
      <c r="G40" s="234"/>
      <c r="H40" s="234"/>
      <c r="I40" s="235"/>
      <c r="J40" s="231" t="s">
        <v>273</v>
      </c>
      <c r="K40" s="232"/>
      <c r="L40" s="231" t="s">
        <v>274</v>
      </c>
      <c r="M40" s="232"/>
    </row>
    <row r="41" spans="1:16" ht="90.75" customHeight="1" thickBot="1" x14ac:dyDescent="0.3">
      <c r="A41" s="208" t="s">
        <v>19</v>
      </c>
      <c r="B41" s="209" t="s">
        <v>25</v>
      </c>
      <c r="C41" s="225" t="s">
        <v>292</v>
      </c>
      <c r="D41" s="184" t="s">
        <v>293</v>
      </c>
      <c r="E41" s="184" t="s">
        <v>303</v>
      </c>
      <c r="F41" s="170" t="s">
        <v>295</v>
      </c>
      <c r="G41" s="184" t="s">
        <v>296</v>
      </c>
      <c r="H41" s="184" t="s">
        <v>297</v>
      </c>
      <c r="I41" s="135" t="s">
        <v>298</v>
      </c>
      <c r="J41" s="225" t="s">
        <v>299</v>
      </c>
      <c r="K41" s="226" t="s">
        <v>300</v>
      </c>
      <c r="L41" s="227" t="s">
        <v>301</v>
      </c>
      <c r="M41" s="228" t="s">
        <v>302</v>
      </c>
      <c r="P41" s="17"/>
    </row>
    <row r="42" spans="1:16" ht="16.5" x14ac:dyDescent="0.25">
      <c r="A42" s="238" t="s">
        <v>239</v>
      </c>
      <c r="B42" s="59" t="s">
        <v>268</v>
      </c>
      <c r="C42" s="16">
        <v>5500</v>
      </c>
      <c r="D42" s="7">
        <v>4000</v>
      </c>
      <c r="E42" s="7">
        <f>F42-D42</f>
        <v>7450</v>
      </c>
      <c r="F42" s="7">
        <v>11450</v>
      </c>
      <c r="G42" s="7">
        <v>11450</v>
      </c>
      <c r="H42" s="7">
        <f>G42-F42</f>
        <v>0</v>
      </c>
      <c r="I42" s="64"/>
      <c r="J42" s="26">
        <f t="shared" ref="J42:J51" si="20">G42-C42</f>
        <v>5950</v>
      </c>
      <c r="K42" s="77">
        <f>J42/C42</f>
        <v>1.0818181818181818</v>
      </c>
      <c r="L42" s="79">
        <f>M42/C42</f>
        <v>1.0470188611781532</v>
      </c>
      <c r="M42" s="8">
        <f t="shared" ref="M42:M51" si="21">(G42*100)/101.7-C42</f>
        <v>5758.6037364798431</v>
      </c>
    </row>
    <row r="43" spans="1:16" ht="16.5" x14ac:dyDescent="0.25">
      <c r="A43" s="239"/>
      <c r="B43" s="66" t="s">
        <v>247</v>
      </c>
      <c r="C43" s="62">
        <v>2735</v>
      </c>
      <c r="D43" s="34">
        <v>2735</v>
      </c>
      <c r="E43" s="34">
        <f t="shared" ref="E43:E44" si="22">F43-D43</f>
        <v>-2735</v>
      </c>
      <c r="F43" s="34">
        <v>0</v>
      </c>
      <c r="G43" s="34">
        <v>0</v>
      </c>
      <c r="H43" s="34">
        <f t="shared" ref="H43:H45" si="23">G43-F43</f>
        <v>0</v>
      </c>
      <c r="I43" s="138"/>
      <c r="J43" s="32">
        <f t="shared" si="20"/>
        <v>-2735</v>
      </c>
      <c r="K43" s="86">
        <f t="shared" ref="K43:K44" si="24">J43/C43</f>
        <v>-1</v>
      </c>
      <c r="L43" s="87">
        <f t="shared" ref="L43:L44" si="25">M43/C43</f>
        <v>-1</v>
      </c>
      <c r="M43" s="33">
        <f t="shared" si="21"/>
        <v>-2735</v>
      </c>
    </row>
    <row r="44" spans="1:16" ht="17.25" thickBot="1" x14ac:dyDescent="0.3">
      <c r="A44" s="239"/>
      <c r="B44" s="60" t="s">
        <v>276</v>
      </c>
      <c r="C44" s="21">
        <v>3200</v>
      </c>
      <c r="D44" s="20">
        <v>3200</v>
      </c>
      <c r="E44" s="20">
        <f t="shared" si="22"/>
        <v>-3200</v>
      </c>
      <c r="F44" s="20">
        <v>0</v>
      </c>
      <c r="G44" s="20">
        <v>0</v>
      </c>
      <c r="H44" s="20">
        <f t="shared" si="23"/>
        <v>0</v>
      </c>
      <c r="I44" s="152"/>
      <c r="J44" s="63">
        <f t="shared" si="20"/>
        <v>-3200</v>
      </c>
      <c r="K44" s="78">
        <f t="shared" si="24"/>
        <v>-1</v>
      </c>
      <c r="L44" s="80">
        <f t="shared" si="25"/>
        <v>-1</v>
      </c>
      <c r="M44" s="18">
        <f t="shared" si="21"/>
        <v>-3200</v>
      </c>
    </row>
    <row r="45" spans="1:16" ht="17.25" thickBot="1" x14ac:dyDescent="0.3">
      <c r="A45" s="240"/>
      <c r="B45" s="188" t="s">
        <v>269</v>
      </c>
      <c r="C45" s="95">
        <f t="shared" ref="C45:G45" si="26">SUM(C42:C44)</f>
        <v>11435</v>
      </c>
      <c r="D45" s="96">
        <f t="shared" si="26"/>
        <v>9935</v>
      </c>
      <c r="E45" s="28">
        <f t="shared" si="26"/>
        <v>1515</v>
      </c>
      <c r="F45" s="28">
        <f t="shared" si="26"/>
        <v>11450</v>
      </c>
      <c r="G45" s="28">
        <f t="shared" si="26"/>
        <v>11450</v>
      </c>
      <c r="H45" s="28">
        <f t="shared" si="23"/>
        <v>0</v>
      </c>
      <c r="I45" s="142"/>
      <c r="J45" s="10">
        <f t="shared" si="20"/>
        <v>15</v>
      </c>
      <c r="K45" s="102">
        <f>J45/C45</f>
        <v>1.3117621337997377E-3</v>
      </c>
      <c r="L45" s="105">
        <f>M45/C45</f>
        <v>-1.5425995935300125E-2</v>
      </c>
      <c r="M45" s="97">
        <f t="shared" si="21"/>
        <v>-176.39626352015694</v>
      </c>
    </row>
    <row r="46" spans="1:16" ht="17.25" thickBot="1" x14ac:dyDescent="0.3">
      <c r="A46" s="169"/>
      <c r="B46" s="185"/>
      <c r="C46" s="11"/>
      <c r="D46" s="12"/>
      <c r="E46" s="12"/>
      <c r="F46" s="12"/>
      <c r="G46" s="12"/>
      <c r="H46" s="12"/>
      <c r="I46" s="12"/>
      <c r="J46" s="13"/>
      <c r="K46" s="14"/>
      <c r="L46" s="14"/>
      <c r="M46" s="15"/>
    </row>
    <row r="47" spans="1:16" ht="16.5" x14ac:dyDescent="0.25">
      <c r="A47" s="238" t="s">
        <v>241</v>
      </c>
      <c r="B47" s="59" t="s">
        <v>261</v>
      </c>
      <c r="C47" s="16">
        <v>2631</v>
      </c>
      <c r="D47" s="7">
        <v>2631</v>
      </c>
      <c r="E47" s="7">
        <f t="shared" ref="E47:E48" si="27">F47-D47</f>
        <v>-18</v>
      </c>
      <c r="F47" s="7">
        <v>2613</v>
      </c>
      <c r="G47" s="7">
        <v>2613</v>
      </c>
      <c r="H47" s="7">
        <f>G47-F47</f>
        <v>0</v>
      </c>
      <c r="I47" s="64"/>
      <c r="J47" s="26">
        <f t="shared" si="20"/>
        <v>-18</v>
      </c>
      <c r="K47" s="77">
        <f t="shared" ref="K47:K48" si="28">J47/C47</f>
        <v>-6.8415051311288486E-3</v>
      </c>
      <c r="L47" s="79">
        <f t="shared" ref="L47:L48" si="29">M47/C47</f>
        <v>-2.3442974563548526E-2</v>
      </c>
      <c r="M47" s="8">
        <f t="shared" si="21"/>
        <v>-61.678466076696168</v>
      </c>
    </row>
    <row r="48" spans="1:16" ht="17.25" thickBot="1" x14ac:dyDescent="0.3">
      <c r="A48" s="239"/>
      <c r="B48" s="66" t="s">
        <v>262</v>
      </c>
      <c r="C48" s="21">
        <v>-2631</v>
      </c>
      <c r="D48" s="20">
        <v>-2631</v>
      </c>
      <c r="E48" s="20">
        <f t="shared" si="27"/>
        <v>88</v>
      </c>
      <c r="F48" s="20">
        <v>-2543</v>
      </c>
      <c r="G48" s="20">
        <v>-2543</v>
      </c>
      <c r="H48" s="20">
        <f t="shared" ref="H48:H49" si="30">G48-F48</f>
        <v>0</v>
      </c>
      <c r="I48" s="152"/>
      <c r="J48" s="63">
        <f t="shared" si="20"/>
        <v>88</v>
      </c>
      <c r="K48" s="78">
        <f t="shared" si="28"/>
        <v>-3.3447358418852151E-2</v>
      </c>
      <c r="L48" s="80">
        <f t="shared" si="29"/>
        <v>-4.9604088907425882E-2</v>
      </c>
      <c r="M48" s="18">
        <f t="shared" si="21"/>
        <v>130.5083579154375</v>
      </c>
    </row>
    <row r="49" spans="1:16" ht="17.25" thickBot="1" x14ac:dyDescent="0.3">
      <c r="A49" s="240"/>
      <c r="B49" s="188" t="s">
        <v>264</v>
      </c>
      <c r="C49" s="95">
        <f>SUM(C47:C48)</f>
        <v>0</v>
      </c>
      <c r="D49" s="96">
        <f>SUM(D47:D48)</f>
        <v>0</v>
      </c>
      <c r="E49" s="28">
        <f>SUM(E47:E48)</f>
        <v>70</v>
      </c>
      <c r="F49" s="28">
        <f>SUM(F47:F48)</f>
        <v>70</v>
      </c>
      <c r="G49" s="28">
        <f>SUM(G47:G48)</f>
        <v>70</v>
      </c>
      <c r="H49" s="28">
        <f t="shared" si="30"/>
        <v>0</v>
      </c>
      <c r="I49" s="142"/>
      <c r="J49" s="10">
        <f t="shared" si="20"/>
        <v>70</v>
      </c>
      <c r="K49" s="102" t="str">
        <f>IFERROR(J49/C49,"-")</f>
        <v>-</v>
      </c>
      <c r="L49" s="105" t="str">
        <f>IFERROR(M49/C49,"-")</f>
        <v>-</v>
      </c>
      <c r="M49" s="97">
        <f t="shared" si="21"/>
        <v>68.829891838741389</v>
      </c>
    </row>
    <row r="50" spans="1:16" ht="17.25" thickBot="1" x14ac:dyDescent="0.3">
      <c r="A50" s="169"/>
      <c r="B50" s="1"/>
      <c r="C50" s="11"/>
      <c r="D50" s="12"/>
      <c r="E50" s="12"/>
      <c r="F50" s="12"/>
      <c r="G50" s="12"/>
      <c r="H50" s="12"/>
      <c r="I50" s="12"/>
      <c r="J50" s="13"/>
      <c r="K50" s="14"/>
      <c r="L50" s="14"/>
      <c r="M50" s="15"/>
    </row>
    <row r="51" spans="1:16" ht="20.25" customHeight="1" thickBot="1" x14ac:dyDescent="0.3">
      <c r="A51" s="250" t="s">
        <v>270</v>
      </c>
      <c r="B51" s="251"/>
      <c r="C51" s="106">
        <f>C45+C49</f>
        <v>11435</v>
      </c>
      <c r="D51" s="107">
        <f>D45+D49</f>
        <v>9935</v>
      </c>
      <c r="E51" s="107">
        <f>E45+E49</f>
        <v>1585</v>
      </c>
      <c r="F51" s="107">
        <f>F45+F49</f>
        <v>11520</v>
      </c>
      <c r="G51" s="107">
        <f>G45+G49</f>
        <v>11520</v>
      </c>
      <c r="H51" s="107">
        <f>G51-F51</f>
        <v>0</v>
      </c>
      <c r="I51" s="153"/>
      <c r="J51" s="106">
        <f t="shared" si="20"/>
        <v>85</v>
      </c>
      <c r="K51" s="111">
        <f>J51/C51</f>
        <v>7.433318758198513E-3</v>
      </c>
      <c r="L51" s="112">
        <f>M51/C51</f>
        <v>-9.4067662161273335E-3</v>
      </c>
      <c r="M51" s="113">
        <f t="shared" si="21"/>
        <v>-107.56637168141606</v>
      </c>
    </row>
    <row r="52" spans="1:16" ht="16.5" x14ac:dyDescent="0.25">
      <c r="A52" s="52"/>
      <c r="B52" s="46"/>
      <c r="C52" s="46"/>
      <c r="D52" s="47"/>
      <c r="E52" s="47"/>
      <c r="F52" s="47"/>
      <c r="G52" s="47"/>
      <c r="H52" s="47"/>
      <c r="I52" s="47"/>
      <c r="J52" s="47"/>
      <c r="K52" s="48"/>
      <c r="L52" s="48"/>
      <c r="M52" s="47"/>
    </row>
    <row r="53" spans="1:16" ht="16.5" x14ac:dyDescent="0.25">
      <c r="A53" s="46"/>
      <c r="B53" s="46"/>
      <c r="C53" s="46"/>
      <c r="D53" s="47"/>
      <c r="E53" s="47"/>
      <c r="F53" s="47"/>
      <c r="G53" s="47"/>
      <c r="H53" s="47"/>
      <c r="I53" s="47"/>
      <c r="J53" s="47"/>
      <c r="K53" s="48"/>
      <c r="L53" s="48"/>
      <c r="M53" s="47"/>
    </row>
    <row r="54" spans="1:16" ht="17.25" thickBot="1" x14ac:dyDescent="0.3">
      <c r="A54" s="46"/>
      <c r="B54" s="46"/>
      <c r="C54" s="46"/>
      <c r="D54" s="47"/>
      <c r="E54" s="47"/>
      <c r="F54" s="47"/>
      <c r="G54" s="47"/>
      <c r="H54" s="47"/>
      <c r="I54" s="47"/>
      <c r="J54" s="47"/>
      <c r="K54" s="48"/>
      <c r="L54" s="48"/>
      <c r="M54" s="47"/>
    </row>
    <row r="55" spans="1:16" ht="23.25" thickBot="1" x14ac:dyDescent="0.3">
      <c r="A55" s="233" t="s">
        <v>82</v>
      </c>
      <c r="B55" s="234"/>
      <c r="C55" s="234"/>
      <c r="D55" s="234"/>
      <c r="E55" s="234"/>
      <c r="F55" s="234"/>
      <c r="G55" s="234"/>
      <c r="H55" s="234"/>
      <c r="I55" s="235"/>
      <c r="J55" s="231" t="s">
        <v>273</v>
      </c>
      <c r="K55" s="232"/>
      <c r="L55" s="231" t="s">
        <v>274</v>
      </c>
      <c r="M55" s="232"/>
    </row>
    <row r="56" spans="1:16" ht="90.75" customHeight="1" thickBot="1" x14ac:dyDescent="0.3">
      <c r="A56" s="208" t="s">
        <v>19</v>
      </c>
      <c r="B56" s="209" t="s">
        <v>25</v>
      </c>
      <c r="C56" s="225" t="s">
        <v>292</v>
      </c>
      <c r="D56" s="184" t="s">
        <v>293</v>
      </c>
      <c r="E56" s="184" t="s">
        <v>303</v>
      </c>
      <c r="F56" s="170" t="s">
        <v>295</v>
      </c>
      <c r="G56" s="184" t="s">
        <v>296</v>
      </c>
      <c r="H56" s="184" t="s">
        <v>297</v>
      </c>
      <c r="I56" s="135" t="s">
        <v>298</v>
      </c>
      <c r="J56" s="225" t="s">
        <v>299</v>
      </c>
      <c r="K56" s="226" t="s">
        <v>300</v>
      </c>
      <c r="L56" s="227" t="s">
        <v>301</v>
      </c>
      <c r="M56" s="228" t="s">
        <v>302</v>
      </c>
      <c r="P56" s="17"/>
    </row>
    <row r="57" spans="1:16" ht="17.25" thickBot="1" x14ac:dyDescent="0.3">
      <c r="A57" s="238" t="s">
        <v>239</v>
      </c>
      <c r="B57" s="186" t="s">
        <v>271</v>
      </c>
      <c r="C57" s="90">
        <v>2494</v>
      </c>
      <c r="D57" s="31">
        <v>2652</v>
      </c>
      <c r="E57" s="31">
        <f>F57-D57</f>
        <v>0</v>
      </c>
      <c r="F57" s="31">
        <v>2652</v>
      </c>
      <c r="G57" s="31">
        <v>2652</v>
      </c>
      <c r="H57" s="31">
        <f>G57-F57</f>
        <v>0</v>
      </c>
      <c r="I57" s="151"/>
      <c r="J57" s="30">
        <f t="shared" ref="J57:J63" si="31">G57-C57</f>
        <v>158</v>
      </c>
      <c r="K57" s="91">
        <f>J57/C57</f>
        <v>6.3352044907778668E-2</v>
      </c>
      <c r="L57" s="92">
        <f>M57/C57</f>
        <v>4.5577231964384048E-2</v>
      </c>
      <c r="M57" s="45">
        <f t="shared" ref="M57:M63" si="32">(G57*100)/101.7-C57</f>
        <v>113.66961651917381</v>
      </c>
    </row>
    <row r="58" spans="1:16" ht="17.25" thickBot="1" x14ac:dyDescent="0.3">
      <c r="A58" s="240"/>
      <c r="B58" s="188" t="s">
        <v>269</v>
      </c>
      <c r="C58" s="95">
        <f t="shared" ref="C58:G58" si="33">SUM(C57)</f>
        <v>2494</v>
      </c>
      <c r="D58" s="96">
        <f t="shared" si="33"/>
        <v>2652</v>
      </c>
      <c r="E58" s="28">
        <f t="shared" si="33"/>
        <v>0</v>
      </c>
      <c r="F58" s="28">
        <f t="shared" si="33"/>
        <v>2652</v>
      </c>
      <c r="G58" s="28">
        <f t="shared" si="33"/>
        <v>2652</v>
      </c>
      <c r="H58" s="28">
        <f>G58-F58</f>
        <v>0</v>
      </c>
      <c r="I58" s="142"/>
      <c r="J58" s="10">
        <f t="shared" si="31"/>
        <v>158</v>
      </c>
      <c r="K58" s="102">
        <f>J58/C58</f>
        <v>6.3352044907778668E-2</v>
      </c>
      <c r="L58" s="105">
        <f>M58/C58</f>
        <v>4.5577231964384048E-2</v>
      </c>
      <c r="M58" s="97">
        <f t="shared" si="32"/>
        <v>113.66961651917381</v>
      </c>
    </row>
    <row r="59" spans="1:16" ht="17.25" thickBot="1" x14ac:dyDescent="0.3">
      <c r="A59" s="169"/>
      <c r="B59" s="185"/>
      <c r="C59" s="11"/>
      <c r="D59" s="12"/>
      <c r="E59" s="12"/>
      <c r="F59" s="12"/>
      <c r="G59" s="12"/>
      <c r="H59" s="12"/>
      <c r="I59" s="12"/>
      <c r="J59" s="13"/>
      <c r="K59" s="14"/>
      <c r="L59" s="14"/>
      <c r="M59" s="15"/>
    </row>
    <row r="60" spans="1:16" ht="17.25" thickBot="1" x14ac:dyDescent="0.3">
      <c r="A60" s="238" t="s">
        <v>5</v>
      </c>
      <c r="B60" s="186" t="s">
        <v>291</v>
      </c>
      <c r="C60" s="90">
        <v>7000</v>
      </c>
      <c r="D60" s="31">
        <v>0</v>
      </c>
      <c r="E60" s="31">
        <f>F60-D60</f>
        <v>0</v>
      </c>
      <c r="F60" s="31">
        <v>0</v>
      </c>
      <c r="G60" s="31">
        <v>0</v>
      </c>
      <c r="H60" s="31">
        <f>G60-F60</f>
        <v>0</v>
      </c>
      <c r="I60" s="151"/>
      <c r="J60" s="30">
        <f t="shared" si="31"/>
        <v>-7000</v>
      </c>
      <c r="K60" s="91">
        <f>J60/C60</f>
        <v>-1</v>
      </c>
      <c r="L60" s="92">
        <f>M60/C60</f>
        <v>-1</v>
      </c>
      <c r="M60" s="45">
        <f t="shared" si="32"/>
        <v>-7000</v>
      </c>
    </row>
    <row r="61" spans="1:16" ht="17.25" thickBot="1" x14ac:dyDescent="0.3">
      <c r="A61" s="240"/>
      <c r="B61" s="188" t="s">
        <v>266</v>
      </c>
      <c r="C61" s="95">
        <f t="shared" ref="C61:G61" si="34">SUM(C60)</f>
        <v>7000</v>
      </c>
      <c r="D61" s="96">
        <f t="shared" si="34"/>
        <v>0</v>
      </c>
      <c r="E61" s="28">
        <f t="shared" si="34"/>
        <v>0</v>
      </c>
      <c r="F61" s="28">
        <f t="shared" si="34"/>
        <v>0</v>
      </c>
      <c r="G61" s="28">
        <f t="shared" si="34"/>
        <v>0</v>
      </c>
      <c r="H61" s="28">
        <f>G61-F61</f>
        <v>0</v>
      </c>
      <c r="I61" s="142"/>
      <c r="J61" s="10">
        <f t="shared" si="31"/>
        <v>-7000</v>
      </c>
      <c r="K61" s="102">
        <f>J61/C61</f>
        <v>-1</v>
      </c>
      <c r="L61" s="105">
        <f>M61/C61</f>
        <v>-1</v>
      </c>
      <c r="M61" s="97">
        <f t="shared" si="32"/>
        <v>-7000</v>
      </c>
    </row>
    <row r="62" spans="1:16" ht="17.25" thickBot="1" x14ac:dyDescent="0.3">
      <c r="A62" s="169"/>
      <c r="B62" s="1"/>
      <c r="C62" s="11"/>
      <c r="D62" s="12"/>
      <c r="E62" s="12"/>
      <c r="F62" s="12"/>
      <c r="G62" s="12"/>
      <c r="H62" s="12"/>
      <c r="I62" s="12"/>
      <c r="J62" s="13"/>
      <c r="K62" s="14"/>
      <c r="L62" s="14"/>
      <c r="M62" s="15"/>
    </row>
    <row r="63" spans="1:16" ht="20.25" customHeight="1" thickBot="1" x14ac:dyDescent="0.3">
      <c r="A63" s="250" t="s">
        <v>272</v>
      </c>
      <c r="B63" s="251"/>
      <c r="C63" s="106">
        <f>C58+C61</f>
        <v>9494</v>
      </c>
      <c r="D63" s="107">
        <f t="shared" ref="D63:G63" si="35">D58+D61</f>
        <v>2652</v>
      </c>
      <c r="E63" s="107">
        <f t="shared" si="35"/>
        <v>0</v>
      </c>
      <c r="F63" s="107">
        <f t="shared" si="35"/>
        <v>2652</v>
      </c>
      <c r="G63" s="107">
        <f t="shared" si="35"/>
        <v>2652</v>
      </c>
      <c r="H63" s="107">
        <f>G63-F63</f>
        <v>0</v>
      </c>
      <c r="I63" s="153"/>
      <c r="J63" s="106">
        <f t="shared" si="31"/>
        <v>-6842</v>
      </c>
      <c r="K63" s="111">
        <f>J63/C63</f>
        <v>-0.72066568358963556</v>
      </c>
      <c r="L63" s="112">
        <f>M63/C63</f>
        <v>-0.72533498878036939</v>
      </c>
      <c r="M63" s="113">
        <f t="shared" si="32"/>
        <v>-6886.3303834808266</v>
      </c>
    </row>
  </sheetData>
  <mergeCells count="21">
    <mergeCell ref="A63:B63"/>
    <mergeCell ref="A51:B51"/>
    <mergeCell ref="A60:A61"/>
    <mergeCell ref="A57:A58"/>
    <mergeCell ref="J55:K55"/>
    <mergeCell ref="L55:M55"/>
    <mergeCell ref="J40:K40"/>
    <mergeCell ref="L40:M40"/>
    <mergeCell ref="A55:I55"/>
    <mergeCell ref="A47:A49"/>
    <mergeCell ref="A42:A45"/>
    <mergeCell ref="J2:K2"/>
    <mergeCell ref="L2:M2"/>
    <mergeCell ref="A2:I2"/>
    <mergeCell ref="A40:I40"/>
    <mergeCell ref="A4:A5"/>
    <mergeCell ref="A7:A11"/>
    <mergeCell ref="A13:A24"/>
    <mergeCell ref="A26:A31"/>
    <mergeCell ref="A33:A34"/>
    <mergeCell ref="A36:B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search_x0020_Category xmlns="a4e7e3ba-90a1-4b0a-844f-73b076486bd6">Budgets</Research_x0020_Category>
    <Published_x0020_Date xmlns="a4e7e3ba-90a1-4b0a-844f-73b076486bd6" xsi:nil="true"/>
    <NAfW_x0020_Language xmlns="a4e7e3ba-90a1-4b0a-844f-73b076486bd6">English</NAfW_x0020_Language>
    <Assembly xmlns="a4e7e3ba-90a1-4b0a-844f-73b076486bd6">4</Assembl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search Document" ma:contentTypeID="0x010100C32B317B5CB4014E8FDC61FB98CB497501001691EF30252C664DACC3C0168F1FDC81" ma:contentTypeVersion="2" ma:contentTypeDescription="" ma:contentTypeScope="" ma:versionID="4b9f4dfc9464af65365584a1f84c5a7d">
  <xsd:schema xmlns:xsd="http://www.w3.org/2001/XMLSchema" xmlns:xs="http://www.w3.org/2001/XMLSchema" xmlns:p="http://schemas.microsoft.com/office/2006/metadata/properties" xmlns:ns2="a4e7e3ba-90a1-4b0a-844f-73b076486bd6" targetNamespace="http://schemas.microsoft.com/office/2006/metadata/properties" ma:root="true" ma:fieldsID="26b4bade069f48da53fb86344c9f6421" ns2:_="">
    <xsd:import namespace="a4e7e3ba-90a1-4b0a-844f-73b076486bd6"/>
    <xsd:element name="properties">
      <xsd:complexType>
        <xsd:sequence>
          <xsd:element name="documentManagement">
            <xsd:complexType>
              <xsd:all>
                <xsd:element ref="ns2:NAfW_x0020_Language" minOccurs="0"/>
                <xsd:element ref="ns2:Assembly" minOccurs="0"/>
                <xsd:element ref="ns2:Published_x0020_Date" minOccurs="0"/>
                <xsd:element ref="ns2:Research_x0020_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7e3ba-90a1-4b0a-844f-73b076486bd6" elementFormDefault="qualified">
    <xsd:import namespace="http://schemas.microsoft.com/office/2006/documentManagement/types"/>
    <xsd:import namespace="http://schemas.microsoft.com/office/infopath/2007/PartnerControls"/>
    <xsd:element name="NAfW_x0020_Language" ma:index="8" nillable="true" ma:displayName="NAfW Language" ma:default="English" ma:format="Dropdown" ma:internalName="NAfW_x0020_Language">
      <xsd:simpleType>
        <xsd:restriction base="dms:Choice">
          <xsd:enumeration value="English"/>
          <xsd:enumeration value="Welsh"/>
          <xsd:enumeration value="Bilingual"/>
        </xsd:restriction>
      </xsd:simpleType>
    </xsd:element>
    <xsd:element name="Assembly" ma:index="9" nillable="true" ma:displayName="Assembly" ma:default="5" ma:format="Dropdown" ma:internalName="Assembly">
      <xsd:simpleType>
        <xsd:restriction base="dms:Choice">
          <xsd:enumeration value="5"/>
          <xsd:enumeration value="4"/>
          <xsd:enumeration value="3"/>
          <xsd:enumeration value="2"/>
          <xsd:enumeration value="1"/>
        </xsd:restriction>
      </xsd:simpleType>
    </xsd:element>
    <xsd:element name="Published_x0020_Date" ma:index="10" nillable="true" ma:displayName="Published Date" ma:format="DateOnly" ma:internalName="Published_x0020_Date">
      <xsd:simpleType>
        <xsd:restriction base="dms:DateTime"/>
      </xsd:simpleType>
    </xsd:element>
    <xsd:element name="Research_x0020_Category" ma:index="11" nillable="true" ma:displayName="Research Category" ma:format="Dropdown" ma:internalName="Research_x0020_Category">
      <xsd:simpleType>
        <xsd:restriction base="dms:Choice">
          <xsd:enumeration value="Assembly"/>
          <xsd:enumeration value="Budgets"/>
          <xsd:enumeration value="Culture"/>
          <xsd:enumeration value="Europe"/>
          <xsd:enumeration value="Transport"/>
          <xsd:enumeration value="Social Care"/>
          <xsd:enumeration value="Social Justice"/>
          <xsd:enumeration value="Sustainability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A85A88-8E7C-4D52-B5D4-B49C4E607DC3}"/>
</file>

<file path=customXml/itemProps2.xml><?xml version="1.0" encoding="utf-8"?>
<ds:datastoreItem xmlns:ds="http://schemas.openxmlformats.org/officeDocument/2006/customXml" ds:itemID="{B4519BED-A084-4DEE-8FBB-716F6954F603}"/>
</file>

<file path=customXml/itemProps3.xml><?xml version="1.0" encoding="utf-8"?>
<ds:datastoreItem xmlns:ds="http://schemas.openxmlformats.org/officeDocument/2006/customXml" ds:itemID="{AB5FD835-3ACF-4641-9376-87C9DAD0C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Tablau Crynodeb</vt:lpstr>
      <vt:lpstr>IGC</vt:lpstr>
      <vt:lpstr>LIL</vt:lpstr>
      <vt:lpstr>CThT</vt:lpstr>
      <vt:lpstr>EGTh</vt:lpstr>
      <vt:lpstr>AS</vt:lpstr>
      <vt:lpstr>CN</vt:lpstr>
      <vt:lpstr>GCG</vt:lpstr>
      <vt:lpstr>'Tablau Crynodeb'!Print_Area</vt:lpstr>
    </vt:vector>
  </TitlesOfParts>
  <Company>National Assembly for Wales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wg-budget-2016-17-tablesFinal-cy</dc:title>
  <dc:creator>Tipples, Christian (Assembly - Research Service)</dc:creator>
  <cp:lastModifiedBy>Tipples, Christian (Assembly - Research Service)</cp:lastModifiedBy>
  <cp:lastPrinted>2015-12-17T12:32:19Z</cp:lastPrinted>
  <dcterms:created xsi:type="dcterms:W3CDTF">2015-12-09T08:55:50Z</dcterms:created>
  <dcterms:modified xsi:type="dcterms:W3CDTF">2016-03-09T11:10:37Z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0x010100C32B317B5CB4014E8FDC61FB98CB497501001691EF30252C664DACC3C0168F1FDC81</vt:lpwstr>
  </property>
</Properties>
</file>